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00- 統計資料\02-著作資料\著作-網站\網站\"/>
    </mc:Choice>
  </mc:AlternateContent>
  <xr:revisionPtr revIDLastSave="0" documentId="13_ncr:1_{1A924466-8430-4373-B3C8-D3EC33661DDC}" xr6:coauthVersionLast="36" xr6:coauthVersionMax="36" xr10:uidLastSave="{00000000-0000-0000-0000-000000000000}"/>
  <bookViews>
    <workbookView xWindow="0" yWindow="0" windowWidth="30720" windowHeight="12348" xr2:uid="{00000000-000D-0000-FFFF-FFFF00000000}"/>
  </bookViews>
  <sheets>
    <sheet name="統計" sheetId="1" r:id="rId1"/>
    <sheet name="期刊論文" sheetId="2" r:id="rId2"/>
    <sheet name="研討會論文" sheetId="3" r:id="rId3"/>
    <sheet name="專利及技轉明細" sheetId="4" r:id="rId4"/>
    <sheet name="專書" sheetId="5" r:id="rId5"/>
    <sheet name="專章" sheetId="6" r:id="rId6"/>
  </sheets>
  <calcPr calcId="191029"/>
</workbook>
</file>

<file path=xl/calcChain.xml><?xml version="1.0" encoding="utf-8"?>
<calcChain xmlns="http://schemas.openxmlformats.org/spreadsheetml/2006/main">
  <c r="C20" i="1" l="1"/>
  <c r="W137" i="2"/>
  <c r="W136" i="2"/>
  <c r="W135" i="2"/>
  <c r="C15" i="1"/>
  <c r="C18" i="1"/>
  <c r="W78" i="2"/>
  <c r="W77" i="2"/>
  <c r="W56" i="2"/>
  <c r="W55" i="2"/>
  <c r="W54" i="2"/>
  <c r="W250" i="2" l="1"/>
  <c r="W249" i="2"/>
  <c r="W247" i="2"/>
  <c r="W246" i="2"/>
  <c r="W245" i="2"/>
  <c r="W244" i="2"/>
  <c r="W243" i="2"/>
  <c r="W242" i="2"/>
  <c r="W240" i="2"/>
  <c r="W239" i="2"/>
  <c r="W237" i="2"/>
  <c r="W236" i="2"/>
  <c r="W234" i="2"/>
  <c r="W233" i="2"/>
  <c r="W232" i="2"/>
  <c r="W228" i="2"/>
  <c r="W227" i="2"/>
  <c r="W225" i="2"/>
  <c r="W224" i="2"/>
  <c r="W223" i="2"/>
  <c r="W222" i="2"/>
  <c r="W221" i="2"/>
  <c r="W220" i="2"/>
  <c r="W219" i="2"/>
  <c r="W217" i="2"/>
  <c r="W216" i="2"/>
  <c r="W213" i="2"/>
  <c r="W212" i="2"/>
  <c r="W211" i="2"/>
  <c r="W210" i="2"/>
  <c r="W209" i="2"/>
  <c r="W207" i="2"/>
  <c r="W206" i="2"/>
  <c r="W205" i="2"/>
  <c r="W204" i="2"/>
  <c r="W203" i="2"/>
  <c r="W202" i="2"/>
  <c r="W200" i="2"/>
  <c r="W199" i="2"/>
  <c r="W198" i="2"/>
  <c r="W197" i="2"/>
  <c r="W196" i="2"/>
  <c r="W195" i="2"/>
  <c r="W194" i="2"/>
  <c r="W193" i="2"/>
  <c r="W191" i="2"/>
  <c r="W188" i="2"/>
  <c r="W187" i="2"/>
  <c r="W185" i="2"/>
  <c r="W184" i="2"/>
  <c r="W183" i="2"/>
  <c r="W182" i="2"/>
  <c r="W181" i="2"/>
  <c r="W179" i="2"/>
  <c r="W178" i="2"/>
  <c r="W177" i="2"/>
  <c r="W176" i="2"/>
  <c r="W175" i="2"/>
  <c r="W174" i="2"/>
  <c r="W173" i="2"/>
  <c r="W171" i="2"/>
  <c r="W165" i="2"/>
  <c r="W164" i="2"/>
  <c r="W162" i="2"/>
  <c r="W161" i="2"/>
  <c r="W160" i="2"/>
  <c r="W159" i="2"/>
  <c r="W158" i="2"/>
  <c r="W157" i="2"/>
  <c r="W156" i="2"/>
  <c r="W155" i="2"/>
  <c r="W154" i="2"/>
  <c r="W153" i="2"/>
  <c r="W152" i="2"/>
  <c r="W150" i="2"/>
  <c r="W149" i="2"/>
  <c r="W148" i="2"/>
  <c r="W147" i="2"/>
  <c r="W146" i="2"/>
  <c r="W145" i="2"/>
  <c r="W144" i="2"/>
  <c r="W143" i="2"/>
  <c r="W142" i="2"/>
  <c r="W141" i="2"/>
  <c r="W140" i="2"/>
  <c r="W134" i="2"/>
  <c r="W133" i="2"/>
  <c r="W132" i="2"/>
  <c r="W131" i="2"/>
  <c r="W129" i="2"/>
  <c r="W128" i="2"/>
  <c r="W127" i="2"/>
  <c r="W126" i="2"/>
  <c r="W125" i="2"/>
  <c r="W124" i="2"/>
  <c r="W123" i="2"/>
  <c r="W122" i="2"/>
  <c r="W121" i="2"/>
  <c r="W120" i="2"/>
  <c r="W119" i="2"/>
  <c r="W117" i="2"/>
  <c r="W115" i="2"/>
  <c r="W114" i="2"/>
  <c r="W112" i="2"/>
  <c r="W111" i="2"/>
  <c r="W110" i="2"/>
  <c r="W109" i="2"/>
  <c r="W108" i="2"/>
  <c r="W107" i="2"/>
  <c r="W106" i="2"/>
  <c r="W105" i="2"/>
  <c r="W104" i="2"/>
  <c r="W103" i="2"/>
  <c r="W102" i="2"/>
  <c r="W101" i="2"/>
  <c r="W98" i="2"/>
  <c r="W97" i="2"/>
  <c r="W95" i="2"/>
  <c r="W94" i="2"/>
  <c r="W91" i="2"/>
  <c r="W90" i="2"/>
  <c r="W79" i="2"/>
  <c r="W84" i="2"/>
  <c r="W83" i="2"/>
  <c r="W82" i="2"/>
  <c r="W81" i="2"/>
  <c r="W80" i="2"/>
  <c r="W76" i="2"/>
  <c r="W75" i="2"/>
  <c r="W74" i="2"/>
  <c r="W73" i="2"/>
  <c r="W71" i="2"/>
  <c r="W70" i="2"/>
  <c r="W69" i="2"/>
  <c r="W68" i="2"/>
  <c r="W67" i="2"/>
  <c r="W65" i="2"/>
  <c r="W64" i="2"/>
  <c r="W62" i="2"/>
  <c r="W60" i="2"/>
  <c r="W59" i="2"/>
  <c r="W58" i="2"/>
  <c r="W53" i="2"/>
  <c r="W52" i="2"/>
  <c r="W51" i="2"/>
  <c r="W50" i="2"/>
  <c r="W45" i="2"/>
  <c r="W44" i="2"/>
  <c r="W43" i="2"/>
  <c r="W42" i="2"/>
  <c r="W41" i="2"/>
  <c r="W40" i="2"/>
  <c r="W39" i="2"/>
  <c r="W37" i="2"/>
  <c r="W36" i="2"/>
  <c r="W35" i="2"/>
  <c r="W33" i="2"/>
  <c r="W32" i="2"/>
  <c r="W31" i="2"/>
  <c r="W29" i="2"/>
  <c r="W28" i="2"/>
  <c r="W27" i="2"/>
  <c r="W26" i="2"/>
  <c r="W15" i="2"/>
  <c r="W11" i="2"/>
  <c r="T35" i="1"/>
  <c r="T36" i="1" s="1"/>
  <c r="S35" i="1"/>
  <c r="S36" i="1" s="1"/>
  <c r="R35" i="1"/>
  <c r="R36" i="1" s="1"/>
  <c r="Q35" i="1"/>
  <c r="Q36" i="1" s="1"/>
  <c r="P35" i="1"/>
  <c r="P36" i="1" s="1"/>
  <c r="O35" i="1"/>
  <c r="O36" i="1" s="1"/>
  <c r="N35" i="1"/>
  <c r="N36" i="1" s="1"/>
  <c r="M35" i="1"/>
  <c r="M36" i="1" s="1"/>
  <c r="L35" i="1"/>
  <c r="L36" i="1" s="1"/>
  <c r="K35" i="1"/>
  <c r="K36" i="1" s="1"/>
  <c r="J35" i="1"/>
  <c r="I35" i="1"/>
  <c r="I36" i="1" s="1"/>
  <c r="H35" i="1"/>
  <c r="H36" i="1" s="1"/>
  <c r="G35" i="1"/>
  <c r="G36" i="1" s="1"/>
  <c r="F35" i="1"/>
  <c r="F36" i="1" s="1"/>
  <c r="E35" i="1"/>
  <c r="E36" i="1" s="1"/>
  <c r="D35" i="1"/>
  <c r="D36" i="1" s="1"/>
  <c r="C35" i="1"/>
  <c r="J34" i="1"/>
  <c r="J33" i="1"/>
  <c r="J32" i="1"/>
  <c r="T31" i="1"/>
  <c r="S31" i="1"/>
  <c r="R31" i="1"/>
  <c r="Q31" i="1"/>
  <c r="P31" i="1"/>
  <c r="O31" i="1"/>
  <c r="N31" i="1"/>
  <c r="M31" i="1"/>
  <c r="L31" i="1"/>
  <c r="K31" i="1"/>
  <c r="I31" i="1"/>
  <c r="H31" i="1"/>
  <c r="G31" i="1"/>
  <c r="F31" i="1"/>
  <c r="E31" i="1"/>
  <c r="D31" i="1"/>
  <c r="C31" i="1"/>
  <c r="C36" i="1" s="1"/>
  <c r="J30" i="1"/>
  <c r="J29" i="1"/>
  <c r="J28" i="1"/>
  <c r="J27" i="1"/>
  <c r="J31" i="1" s="1"/>
  <c r="T26" i="1"/>
  <c r="S26" i="1"/>
  <c r="R26" i="1"/>
  <c r="Q26" i="1"/>
  <c r="P26" i="1"/>
  <c r="O26" i="1"/>
  <c r="N26" i="1"/>
  <c r="M26" i="1"/>
  <c r="L26" i="1"/>
  <c r="K26" i="1"/>
  <c r="I26" i="1"/>
  <c r="H26" i="1"/>
  <c r="G26" i="1"/>
  <c r="F26" i="1"/>
  <c r="E26" i="1"/>
  <c r="D26" i="1"/>
  <c r="C26" i="1"/>
  <c r="J26" i="1" s="1"/>
  <c r="J25" i="1"/>
  <c r="J24" i="1"/>
  <c r="J23" i="1"/>
  <c r="T22" i="1"/>
  <c r="S22" i="1"/>
  <c r="R22" i="1"/>
  <c r="Q22" i="1"/>
  <c r="P22" i="1"/>
  <c r="O22" i="1"/>
  <c r="N22" i="1"/>
  <c r="M22" i="1"/>
  <c r="L22" i="1"/>
  <c r="K22" i="1"/>
  <c r="H22" i="1"/>
  <c r="G22" i="1"/>
  <c r="F22" i="1"/>
  <c r="E22" i="1"/>
  <c r="D22" i="1"/>
  <c r="J21" i="1"/>
  <c r="J20" i="1"/>
  <c r="J19" i="1"/>
  <c r="J18" i="1"/>
  <c r="J17" i="1"/>
  <c r="J16" i="1"/>
  <c r="I16" i="1"/>
  <c r="I22" i="1" s="1"/>
  <c r="J15" i="1"/>
  <c r="J22" i="1" s="1"/>
  <c r="T14" i="1"/>
  <c r="S14" i="1"/>
  <c r="R14" i="1"/>
  <c r="Q14" i="1"/>
  <c r="P14" i="1"/>
  <c r="O14" i="1"/>
  <c r="N14" i="1"/>
  <c r="M14" i="1"/>
  <c r="L14" i="1"/>
  <c r="K14" i="1"/>
  <c r="I14" i="1"/>
  <c r="H14" i="1"/>
  <c r="G14" i="1"/>
  <c r="F14" i="1"/>
  <c r="J14" i="1" s="1"/>
  <c r="E14" i="1"/>
  <c r="D14" i="1"/>
  <c r="C14" i="1"/>
  <c r="J13" i="1"/>
  <c r="J12" i="1"/>
  <c r="J11" i="1"/>
  <c r="T10" i="1"/>
  <c r="S10" i="1"/>
  <c r="R10" i="1"/>
  <c r="Q10" i="1"/>
  <c r="P10" i="1"/>
  <c r="O10" i="1"/>
  <c r="N10" i="1"/>
  <c r="M10" i="1"/>
  <c r="L10" i="1"/>
  <c r="K10" i="1"/>
  <c r="J10" i="1"/>
  <c r="I10" i="1"/>
  <c r="H10" i="1"/>
  <c r="G10" i="1"/>
  <c r="F10" i="1"/>
  <c r="E10" i="1"/>
  <c r="D10" i="1"/>
  <c r="C10" i="1"/>
  <c r="J9" i="1"/>
  <c r="J8" i="1"/>
  <c r="T7" i="1"/>
  <c r="S7" i="1"/>
  <c r="R7" i="1"/>
  <c r="Q7" i="1"/>
  <c r="P7" i="1"/>
  <c r="O7" i="1"/>
  <c r="N7" i="1"/>
  <c r="M7" i="1"/>
  <c r="L7" i="1"/>
  <c r="K7" i="1"/>
  <c r="I7" i="1"/>
  <c r="H7" i="1"/>
  <c r="G7" i="1"/>
  <c r="J7" i="1" s="1"/>
  <c r="F7" i="1"/>
  <c r="E7" i="1"/>
  <c r="D7" i="1"/>
  <c r="C7" i="1"/>
  <c r="J6" i="1"/>
  <c r="J5" i="1"/>
  <c r="J36" i="1" l="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2" authorId="0" shapeId="0" xr:uid="{00000000-0006-0000-0100-000001000000}">
      <text>
        <r>
          <rPr>
            <sz val="12"/>
            <color rgb="FF000000"/>
            <rFont val="新細明體"/>
            <family val="1"/>
            <charset val="136"/>
          </rPr>
          <t>代號</t>
        </r>
        <r>
          <rPr>
            <sz val="9"/>
            <color rgb="FF000000"/>
            <rFont val="新細明體"/>
            <family val="2"/>
            <charset val="136"/>
          </rPr>
          <t>1.</t>
        </r>
        <r>
          <rPr>
            <sz val="9"/>
            <color rgb="FF000000"/>
            <rFont val="細明體"/>
            <family val="3"/>
            <charset val="136"/>
          </rPr>
          <t>理：數學類、物理類、化學類、大氣科學類、地球科學類、生物科學類、海洋科學類、生物技術、其它</t>
        </r>
        <r>
          <rPr>
            <sz val="9"/>
            <color rgb="FF000000"/>
            <rFont val="細明體"/>
            <family val="3"/>
            <charset val="136"/>
          </rPr>
          <t xml:space="preserve">
代號</t>
        </r>
        <r>
          <rPr>
            <sz val="9"/>
            <color rgb="FF000000"/>
            <rFont val="新細明體"/>
            <family val="2"/>
            <charset val="136"/>
          </rPr>
          <t>2.</t>
        </r>
        <r>
          <rPr>
            <sz val="9"/>
            <color rgb="FF000000"/>
            <rFont val="細明體"/>
            <family val="3"/>
            <charset val="136"/>
          </rPr>
          <t>工：土木水利工程類、機械工程類、電子電機工程類、電信工程、化學工程類、</t>
        </r>
        <r>
          <rPr>
            <sz val="9"/>
            <color rgb="FF000000"/>
            <rFont val="新細明體"/>
            <family val="2"/>
            <charset val="136"/>
          </rPr>
          <t xml:space="preserve"> </t>
        </r>
        <r>
          <rPr>
            <sz val="9"/>
            <color rgb="FF000000"/>
            <rFont val="細明體"/>
            <family val="3"/>
            <charset val="136"/>
          </rPr>
          <t>工業工程類</t>
        </r>
        <r>
          <rPr>
            <sz val="9"/>
            <color rgb="FF000000"/>
            <rFont val="新細明體"/>
            <family val="2"/>
            <charset val="136"/>
          </rPr>
          <t xml:space="preserve"> </t>
        </r>
        <r>
          <rPr>
            <sz val="9"/>
            <color rgb="FF000000"/>
            <rFont val="細明體"/>
            <family val="3"/>
            <charset val="136"/>
          </rPr>
          <t>、航空工程、太空科技、紡織工程類、交通運輸、醫學工程、防災工程、自動化工程、材料科技、能源工程、原子能工程、光電工程、環境科學、食品科技、資訊工程</t>
        </r>
        <r>
          <rPr>
            <sz val="9"/>
            <color rgb="FF000000"/>
            <rFont val="新細明體"/>
            <family val="2"/>
            <charset val="136"/>
          </rPr>
          <t>--</t>
        </r>
        <r>
          <rPr>
            <sz val="9"/>
            <color rgb="FF000000"/>
            <rFont val="細明體"/>
            <family val="3"/>
            <charset val="136"/>
          </rPr>
          <t>硬體工程、資訊科學</t>
        </r>
        <r>
          <rPr>
            <sz val="9"/>
            <color rgb="FF000000"/>
            <rFont val="新細明體"/>
            <family val="2"/>
            <charset val="136"/>
          </rPr>
          <t>--</t>
        </r>
        <r>
          <rPr>
            <sz val="9"/>
            <color rgb="FF000000"/>
            <rFont val="細明體"/>
            <family val="3"/>
            <charset val="136"/>
          </rPr>
          <t>軟體、其它</t>
        </r>
        <r>
          <rPr>
            <sz val="9"/>
            <color rgb="FF000000"/>
            <rFont val="細明體"/>
            <family val="3"/>
            <charset val="136"/>
          </rPr>
          <t xml:space="preserve">
代號</t>
        </r>
        <r>
          <rPr>
            <sz val="9"/>
            <color rgb="FF000000"/>
            <rFont val="新細明體"/>
            <family val="2"/>
            <charset val="136"/>
          </rPr>
          <t>3.</t>
        </r>
        <r>
          <rPr>
            <sz val="9"/>
            <color rgb="FF000000"/>
            <rFont val="細明體"/>
            <family val="3"/>
            <charset val="136"/>
          </rPr>
          <t>醫：基礎醫學類、臨床醫學類、藥學、公共衛生學、牙醫學、護理學、醫事技術、復健醫學、肝炎防治、生物技術、其它</t>
        </r>
        <r>
          <rPr>
            <sz val="9"/>
            <color rgb="FF000000"/>
            <rFont val="細明體"/>
            <family val="3"/>
            <charset val="136"/>
          </rPr>
          <t xml:space="preserve">
代號</t>
        </r>
        <r>
          <rPr>
            <sz val="9"/>
            <color rgb="FF000000"/>
            <rFont val="新細明體"/>
            <family val="2"/>
            <charset val="136"/>
          </rPr>
          <t>4.</t>
        </r>
        <r>
          <rPr>
            <sz val="9"/>
            <color rgb="FF000000"/>
            <rFont val="細明體"/>
            <family val="3"/>
            <charset val="136"/>
          </rPr>
          <t>農：農藝、園藝、植物保護類、農業化學類、農田水利類、農業機械類、水土資源保育、林業類、漁業類（含水產養殖）、畜牧獸醫類、農業推廣類、農業經濟類、自動化工程、農業環境保護、食品科技類、生物技術、農產運銷、自然生態保育、其它</t>
        </r>
        <r>
          <rPr>
            <sz val="9"/>
            <color rgb="FF000000"/>
            <rFont val="細明體"/>
            <family val="3"/>
            <charset val="136"/>
          </rPr>
          <t xml:space="preserve">
代號</t>
        </r>
        <r>
          <rPr>
            <sz val="9"/>
            <color rgb="FF000000"/>
            <rFont val="新細明體"/>
            <family val="2"/>
            <charset val="136"/>
          </rPr>
          <t>5.</t>
        </r>
        <r>
          <rPr>
            <sz val="9"/>
            <color rgb="FF000000"/>
            <rFont val="細明體"/>
            <family val="3"/>
            <charset val="136"/>
          </rPr>
          <t>人文：藝術、宗教、語文、哲學、人類、歷史、其它</t>
        </r>
        <r>
          <rPr>
            <sz val="9"/>
            <color rgb="FF000000"/>
            <rFont val="細明體"/>
            <family val="3"/>
            <charset val="136"/>
          </rPr>
          <t xml:space="preserve">
代號</t>
        </r>
        <r>
          <rPr>
            <sz val="9"/>
            <color rgb="FF000000"/>
            <rFont val="新細明體"/>
            <family val="2"/>
            <charset val="136"/>
          </rPr>
          <t>6.</t>
        </r>
        <r>
          <rPr>
            <sz val="9"/>
            <color rgb="FF000000"/>
            <rFont val="細明體"/>
            <family val="3"/>
            <charset val="136"/>
          </rPr>
          <t>社會：社會、心理、政治、法律、經濟、教育、地理、統計、管理科學、科學教育、財政、公共行政、其他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2" authorId="0" shapeId="0" xr:uid="{00000000-0006-0000-0200-000001000000}">
      <text>
        <r>
          <rPr>
            <sz val="12"/>
            <color rgb="FF000000"/>
            <rFont val="新細明體"/>
            <family val="1"/>
            <charset val="136"/>
          </rPr>
          <t xml:space="preserve">代號1.理：數學類、物理類、化學類、大氣科學類、地球科學類、生物科學類、海洋科學類、生物技術、其它
代號2.工：土木水利工程類、機械工程類、電子電機工程類）、電信工程、化學工程類、 工業工程類 、航空工程、太空科技、紡織工程類、交通運輸、醫學工程、防災工程、自動化工程、材料科技、能源工程、原子能工程、光電工程、環境科學、食品科技、資訊工程--硬體工程、資訊科學--軟體、其它
代號3.醫：基礎醫學類、臨床醫學類、藥學、公共衛生學、牙醫學、護理學、醫事技術、復健醫學、肝炎防治、生物技術、其它
代號4.農：農藝、園藝、植物保護類、農業化學類、農田水利類、農業機械類、水土資源保育、林業類、漁業類（含水產養殖）、畜牧獸醫類、農業推廣類、農業經濟類、自動化工程、農業環境保護、食品科技類、生物技術、農產運銷、自然生態保育、其它
代號5.人文：藝術、宗教、語文、哲學、人類、歷史、其它
代號6.社會：社會、心理、政治、法律、經濟、教育、地理、統計、管理科學、科學教育、財政、公共行政、其他
</t>
        </r>
      </text>
    </comment>
  </commentList>
</comments>
</file>

<file path=xl/sharedStrings.xml><?xml version="1.0" encoding="utf-8"?>
<sst xmlns="http://schemas.openxmlformats.org/spreadsheetml/2006/main" count="9394" uniqueCount="2922">
  <si>
    <t>國立聯合大學111年度著作統計</t>
  </si>
  <si>
    <t>學院</t>
  </si>
  <si>
    <t>系所</t>
  </si>
  <si>
    <t>期刊論文</t>
  </si>
  <si>
    <t>研討會論文</t>
  </si>
  <si>
    <t>專利</t>
  </si>
  <si>
    <t>專書</t>
  </si>
  <si>
    <t>專章</t>
  </si>
  <si>
    <t>SCI</t>
  </si>
  <si>
    <t>SSCI</t>
  </si>
  <si>
    <t>A&amp;HCI</t>
  </si>
  <si>
    <t>TSSCI</t>
  </si>
  <si>
    <t>THCI</t>
  </si>
  <si>
    <t>EI</t>
  </si>
  <si>
    <t>其他</t>
  </si>
  <si>
    <t>合計</t>
  </si>
  <si>
    <t>地點</t>
  </si>
  <si>
    <t>國際性</t>
  </si>
  <si>
    <t>技轉</t>
  </si>
  <si>
    <t>新品種</t>
  </si>
  <si>
    <t>發明</t>
  </si>
  <si>
    <t>新型</t>
  </si>
  <si>
    <t>新式樣</t>
  </si>
  <si>
    <t>境內</t>
  </si>
  <si>
    <t>境外</t>
  </si>
  <si>
    <t>人社院</t>
  </si>
  <si>
    <t>臺灣語文與傳播學系</t>
  </si>
  <si>
    <t>華語文學系</t>
  </si>
  <si>
    <t>人社院(小計)</t>
  </si>
  <si>
    <t>共教會</t>
  </si>
  <si>
    <t>通識教育中心</t>
  </si>
  <si>
    <t>語文中心</t>
  </si>
  <si>
    <t>共教會(小計)</t>
  </si>
  <si>
    <t>客家學院</t>
  </si>
  <si>
    <t>文化創意與數位行銷學系</t>
  </si>
  <si>
    <t>文化觀光產業學系</t>
  </si>
  <si>
    <t>客家語言與傳播研究所</t>
  </si>
  <si>
    <t>客家學院(小計)</t>
  </si>
  <si>
    <t>理工學院</t>
  </si>
  <si>
    <t>工程轉譯學位學程</t>
  </si>
  <si>
    <t>土木與防災工程學系</t>
  </si>
  <si>
    <t>化學工程學系</t>
  </si>
  <si>
    <t>材料科學工程學系</t>
  </si>
  <si>
    <t>能源工程學系</t>
  </si>
  <si>
    <t>機械工程學系</t>
  </si>
  <si>
    <t>環境與安全衛生工程學系</t>
  </si>
  <si>
    <t>理工學院(小計)</t>
  </si>
  <si>
    <t>設計學院</t>
  </si>
  <si>
    <t>工業設計學系</t>
  </si>
  <si>
    <t>建築學系</t>
  </si>
  <si>
    <t>原住民學士學位學程專班</t>
  </si>
  <si>
    <t>設計學院(小計)</t>
  </si>
  <si>
    <t>電資學院</t>
  </si>
  <si>
    <t>光電工程學系</t>
  </si>
  <si>
    <t>資訊工程學系</t>
  </si>
  <si>
    <t>電子工程學系</t>
  </si>
  <si>
    <t>電機工程學系</t>
  </si>
  <si>
    <t>電資學院(小計)</t>
  </si>
  <si>
    <t>管理學院</t>
  </si>
  <si>
    <t>財務金融學系</t>
  </si>
  <si>
    <t>經營管理學系</t>
  </si>
  <si>
    <t>資訊管理學系</t>
  </si>
  <si>
    <t>管理學院(小計)</t>
  </si>
  <si>
    <t>Total</t>
  </si>
  <si>
    <t>備註：本資料僅供參考，請以系所公布資料為準。</t>
  </si>
  <si>
    <t>ISSN</t>
  </si>
  <si>
    <t>E-ISSN</t>
  </si>
  <si>
    <t>1</t>
  </si>
  <si>
    <t>59-102</t>
  </si>
  <si>
    <t>2022</t>
  </si>
  <si>
    <t>10</t>
  </si>
  <si>
    <t>5.人文</t>
  </si>
  <si>
    <t>紙本期刊：0</t>
  </si>
  <si>
    <t>是</t>
  </si>
  <si>
    <t>TAIWAN</t>
  </si>
  <si>
    <t>1817-2946</t>
  </si>
  <si>
    <t>https://db.nmtl.gov.tw/site6/journal?vol=35</t>
  </si>
  <si>
    <t>2</t>
  </si>
  <si>
    <t>數位時代下的新公共廣電服務：以台灣《公視＋》串流平台為例</t>
  </si>
  <si>
    <t>15</t>
  </si>
  <si>
    <t>1-28</t>
  </si>
  <si>
    <t>06</t>
  </si>
  <si>
    <t>6.社會</t>
  </si>
  <si>
    <t>紙本及電子期刊：2</t>
  </si>
  <si>
    <t>否</t>
  </si>
  <si>
    <t>2411-4006</t>
  </si>
  <si>
    <t>https://www.airitilibrary.com/Publication/alDetailedMesh?docid=P20150616002-202206-202207110012-202207110012-1-28</t>
  </si>
  <si>
    <t>人社</t>
  </si>
  <si>
    <t>《民俗臺灣》之「民」：金關丈夫、立石鐵臣與松山虔三在圖像專欄中的常民考察</t>
  </si>
  <si>
    <t>臺灣文學學報</t>
  </si>
  <si>
    <t>1-34</t>
  </si>
  <si>
    <t>12</t>
  </si>
  <si>
    <t>1608-1692</t>
  </si>
  <si>
    <t>https://www.airitilibrary.com/Publication/alPublicationJournal?PublicationID=16081692&amp;type=P001</t>
  </si>
  <si>
    <t>Impact of Humorous Chinese-Teaching Videos and Echo Method on Teaching Chinese Language: A Case Study of Vietnamese Students</t>
  </si>
  <si>
    <t>Asia-Pacific Education Researcher</t>
  </si>
  <si>
    <t>31</t>
  </si>
  <si>
    <t>6</t>
  </si>
  <si>
    <t>725-738</t>
  </si>
  <si>
    <t>PHILIPPINES</t>
  </si>
  <si>
    <t>0119-5646</t>
  </si>
  <si>
    <t>2243-7908</t>
  </si>
  <si>
    <t>https://link.springer.com/article/10.1007/s40299-021-00622-5</t>
  </si>
  <si>
    <t>19</t>
  </si>
  <si>
    <t>3</t>
  </si>
  <si>
    <t>43-76</t>
  </si>
  <si>
    <t>09</t>
  </si>
  <si>
    <t>電子期刊：1</t>
  </si>
  <si>
    <t>1811-8429</t>
  </si>
  <si>
    <t>https://www.airitilibrary.com/Publication/alDetailedMesh?DocID=18118429-202209-202210040021-202210040021-43-76</t>
  </si>
  <si>
    <t>77-103</t>
  </si>
  <si>
    <t>11</t>
  </si>
  <si>
    <t>2310-8436</t>
  </si>
  <si>
    <t>https://www.airitilibrary.com/Publication/alDetailedMesh?DocID=P20140114001-202211-202212120010-202212120010-77-103&amp;PublishTypeID=P001</t>
  </si>
  <si>
    <t>Constructing Hakka Ethnic Identity Through Narrative Genealogy Writing</t>
  </si>
  <si>
    <t>SAGE OPEN</t>
  </si>
  <si>
    <t>1-15</t>
  </si>
  <si>
    <t>USA</t>
  </si>
  <si>
    <t>2158-2440</t>
  </si>
  <si>
    <t>128-145</t>
  </si>
  <si>
    <t>08</t>
  </si>
  <si>
    <t>2073-2368</t>
  </si>
  <si>
    <t>https://www.airitilibrary.com/Publication/alPublicationJournal?PublicationID=20732368&amp;type=P001</t>
  </si>
  <si>
    <t>客家</t>
  </si>
  <si>
    <t>A retrospective study of knowledge management for integrated resorts (IRs) crisis preparedness</t>
  </si>
  <si>
    <t>International Journal of Contemporary Hospitality Management</t>
  </si>
  <si>
    <t>3278-3299</t>
  </si>
  <si>
    <t>United Kingdom </t>
  </si>
  <si>
    <t>0959-6119</t>
  </si>
  <si>
    <t>外文</t>
  </si>
  <si>
    <t>https://www.emerald.com/insight/content/doi/10.1108/IJCHM-01-2022-0132/full/html</t>
  </si>
  <si>
    <t>Decision-making behavior in the sustainable development of intangible cultural heritage tourism</t>
  </si>
  <si>
    <t>INTERNATIONAL JOURNAL OF TOURISM RESEARCH</t>
  </si>
  <si>
    <t>800-812</t>
  </si>
  <si>
    <t>ENGLAND</t>
  </si>
  <si>
    <t>1099-2340</t>
  </si>
  <si>
    <t>1522-1970</t>
  </si>
  <si>
    <t>33-52</t>
  </si>
  <si>
    <t>1026-2415</t>
  </si>
  <si>
    <t>https://www.airitilibrary.com/Publication/alDetailedMesh?DocID=10262415-202212-202212010011-202212010011-33-54&amp;PublishTypeID=P001</t>
  </si>
  <si>
    <t>臺灣大專院校觀光休閒學類碩士論文研究主題趨勢分析</t>
  </si>
  <si>
    <t>77-94</t>
  </si>
  <si>
    <t>2617-3638</t>
  </si>
  <si>
    <t>https://www.airitilibrary.com/Publication/alDetailedMesh?docid=P20180716001-202208-202208100007-202208100007-77-94</t>
  </si>
  <si>
    <t>67</t>
  </si>
  <si>
    <t>101-144</t>
  </si>
  <si>
    <t>03</t>
  </si>
  <si>
    <t>2518-9603</t>
  </si>
  <si>
    <t>https://www.airitilibrary.com/Publication/alDetailedMesh?docid=P20170725001-202203-202204120027-202204120027-101-144</t>
  </si>
  <si>
    <t>41</t>
  </si>
  <si>
    <t>179-217</t>
  </si>
  <si>
    <t>1561-378X</t>
  </si>
  <si>
    <t>https://www.airitilibrary.com/Publication/alPublicationJournal?PublicationID=1561378x&amp;type=P001</t>
  </si>
  <si>
    <t>53</t>
  </si>
  <si>
    <t>27-59</t>
  </si>
  <si>
    <t>1021-4542</t>
  </si>
  <si>
    <t>https://www.airitilibrary.com/Publication/alPublicationJournal?PublicationID=10214542&amp;type=P001</t>
  </si>
  <si>
    <t>泰北華文教育發展歷程</t>
  </si>
  <si>
    <t>華語學刊</t>
  </si>
  <si>
    <t>62-77</t>
  </si>
  <si>
    <t>1996-255-X</t>
  </si>
  <si>
    <t>28</t>
  </si>
  <si>
    <t>81-114</t>
  </si>
  <si>
    <t>1016-3182</t>
  </si>
  <si>
    <t>臺灣客家語文研究輯刊</t>
  </si>
  <si>
    <t>第七輯</t>
  </si>
  <si>
    <t>133-158</t>
  </si>
  <si>
    <t>5</t>
  </si>
  <si>
    <t>0</t>
  </si>
  <si>
    <t>9789868686267</t>
  </si>
  <si>
    <t>Assessing the impact of rockfall on the retaining structures of a mountain road: a case study in Taiwan</t>
  </si>
  <si>
    <t>LANDSLIDES</t>
  </si>
  <si>
    <t>2737–2746</t>
  </si>
  <si>
    <t>2.工</t>
  </si>
  <si>
    <t>GERMANY</t>
  </si>
  <si>
    <t>1612-510X</t>
  </si>
  <si>
    <t>1612-5118</t>
  </si>
  <si>
    <t>Biomechanical feasibility of semi-rigid stabilization and semi-rigid lumbar interbody fusion: a finite element study</t>
  </si>
  <si>
    <t>BMC MUSCULOSKELETAL DISORDERS</t>
  </si>
  <si>
    <t>1471-2474</t>
  </si>
  <si>
    <t>Carbon Fiber-Reinforced Polymer Rod Embedment Depth Influence on Concrete Strengthening</t>
  </si>
  <si>
    <t>ARABIAN JOURNAL FOR SCIENCE AND ENGINEERING</t>
  </si>
  <si>
    <t>12685–12695</t>
  </si>
  <si>
    <t>2193-567X</t>
  </si>
  <si>
    <t>2191-4281</t>
  </si>
  <si>
    <t>Effects of Environmental Factors on Suspended Sediment Plumes in the Continental Shelf Out of Danshuei River Estuary</t>
  </si>
  <si>
    <t>WATER</t>
  </si>
  <si>
    <t>SWITZERLAND</t>
  </si>
  <si>
    <t>2073-4441</t>
  </si>
  <si>
    <t>Liu, Wen-Cheng*, Hong-Ming Liu, Wei-Che Huang</t>
  </si>
  <si>
    <t>Flood-ebb and Discharge Variations in Observed Salinity and Suspended Sediment in a Mesotidal Estuary</t>
  </si>
  <si>
    <t>Standards</t>
  </si>
  <si>
    <t>209-225</t>
  </si>
  <si>
    <t>2305-6703</t>
  </si>
  <si>
    <t>https://www.mdpi.com/2305-6703/2/2/16</t>
  </si>
  <si>
    <t>Hydrological Topography Data Set (HTD)- The Data Set for High Resolution 2D Urban Flood Modeling</t>
  </si>
  <si>
    <t>PHOTOGRAMMETRIC ENGINEERING AND REMOTE SENSING</t>
  </si>
  <si>
    <t>439-450</t>
  </si>
  <si>
    <t>0099-1112</t>
  </si>
  <si>
    <t>2374-8079</t>
  </si>
  <si>
    <t>Life span of a landslide dam on mountain valley caught on seismic signals and its possible early warnings</t>
  </si>
  <si>
    <t>637–646</t>
  </si>
  <si>
    <t>Long-Term Flooding Maps Forecasting System Using Series Machine Learning and Numerical Weather Prediction System</t>
  </si>
  <si>
    <t>Modeling of non-ductile RC structure under near-fault ground motions: A nonlinear finite element analysis</t>
  </si>
  <si>
    <t>ADVANCES IN STRUCTURAL ENGINEERING</t>
  </si>
  <si>
    <t>1878–1892</t>
  </si>
  <si>
    <t>1369-4332</t>
  </si>
  <si>
    <t>2048-4011</t>
  </si>
  <si>
    <t>https://doi.org/10.1177/13694332221080602</t>
  </si>
  <si>
    <t>Modeling Probabilistic-Based Reliability Analysis for Irrigation Water Supply Due to Uncertainties in Hydrological and Irrigation Factors</t>
  </si>
  <si>
    <t>SUSTAINABILITY</t>
  </si>
  <si>
    <t>SCI/SSCI</t>
  </si>
  <si>
    <t>2071-1050</t>
  </si>
  <si>
    <t>Modeling the 2D Inundation Simulation Based on the ANN-Derived Model with Real-Time Measurements at Roadside IoT Sensors</t>
  </si>
  <si>
    <t>胡宣德</t>
  </si>
  <si>
    <t>Optimization of Spinal Reconstructions for Thoracolumbar Burst Fractures to Prevent Proximal Junctional Complications: A Finite Element Study</t>
  </si>
  <si>
    <t>BIOENGINEERING-BASEL</t>
  </si>
  <si>
    <t>2306-5354</t>
  </si>
  <si>
    <t>Optimum Placement and Design of Multiple Tuned Mass Dampers for Vibration Control of Asymmetric Buildings</t>
  </si>
  <si>
    <t>Journal of Vibration and Control</t>
  </si>
  <si>
    <t>23-24</t>
  </si>
  <si>
    <t>3875-3889</t>
  </si>
  <si>
    <t>1077-5463</t>
  </si>
  <si>
    <t>1741-2986</t>
  </si>
  <si>
    <t>https://journals.sagepub.com/doi/full/10.1177/10775463211038121</t>
  </si>
  <si>
    <t>Outburst debris flow of Yusui Stream caused by a large-scale Silabaku landslide, Southern Taiwan</t>
  </si>
  <si>
    <t>1807–1811</t>
  </si>
  <si>
    <t>Parametric Study on Nonlinear Finite Element Analysis of Prestressed Reinforced Concrete Beam Strengthened by Fiber-Reinforced Plastics</t>
  </si>
  <si>
    <t>MATHEMATICAL PROBLEMS IN ENGINEERING</t>
  </si>
  <si>
    <t>1024-123X</t>
  </si>
  <si>
    <t>1563-5147</t>
  </si>
  <si>
    <t>Spatial Frequency Analysis by Adopting Regional Analysis with Radar Rainfall in Taiwan</t>
  </si>
  <si>
    <t>Structural behavior of negative moment region NSM-CFRP strengthened RC T-beams with various embedment depth under monotonic and cyclic loading</t>
  </si>
  <si>
    <t>COMPOSITE STRUCTURES</t>
  </si>
  <si>
    <t>0263-8223</t>
  </si>
  <si>
    <t>1879-1085</t>
  </si>
  <si>
    <t>The Influence of Freshwater Discharge and Wind Forcing on the Dispersal of River Plumes Using a Three-Dimensional Circulation Model</t>
  </si>
  <si>
    <t>Towards a rapid assessment of highway slope disasters by using multidisciplinary techniques</t>
  </si>
  <si>
    <t>687–701</t>
  </si>
  <si>
    <t>Variation of uncertainty of drainage density in flood hazard mapping assessment with coupled 1D-2D hydrodynamics model</t>
  </si>
  <si>
    <t>NATURAL HAZARDS</t>
  </si>
  <si>
    <t>2297–2315</t>
  </si>
  <si>
    <t>0921-030X</t>
  </si>
  <si>
    <t>1573-0840</t>
  </si>
  <si>
    <t>理工</t>
  </si>
  <si>
    <t>20-25</t>
  </si>
  <si>
    <t>1815-6460</t>
  </si>
  <si>
    <t>https://www.airitilibrary.com/Publication/alDetailedMesh?DocID=18156460-202203-202208050012-202208050012-20-25&amp;PublishTypeID=P001</t>
  </si>
  <si>
    <t>34-43</t>
  </si>
  <si>
    <t>https://www.airitilibrary.com/Publication/alDetailedMesh?DocID=18156460-202203-202208050012-202208050012-34-43</t>
  </si>
  <si>
    <t>139-145</t>
  </si>
  <si>
    <t>0255-6073</t>
  </si>
  <si>
    <t>http://cswcs.org.tw/AllDataPos/JournalPos/VOL53/NO3/jcswc53(3)_01_139-14.pdf</t>
  </si>
  <si>
    <t>Avatar-like body imaging of dermal exposure to melamine in factory workers analyzed by ambient mass spectrometry</t>
  </si>
  <si>
    <t>CHEMOSPHERE</t>
  </si>
  <si>
    <t>0045-6535</t>
  </si>
  <si>
    <t>1879-1298</t>
  </si>
  <si>
    <t>Benchmark dose in the presence of coexposure to melamine and diethylhexyl phthalate and urinary renal injury markers in pregnant women</t>
  </si>
  <si>
    <t>ENVIRONMENTAL RESEARCH</t>
  </si>
  <si>
    <t>0013-9351</t>
  </si>
  <si>
    <t>1096-0953</t>
  </si>
  <si>
    <t>Genetic Polymorphisms of MnSOD Modify the Impacts of Environmental Melamine on Oxidative Stress and Early Kidney Injury in Calcium Urolithiasis Patients</t>
  </si>
  <si>
    <t>ANTIOXIDANTS</t>
  </si>
  <si>
    <t>2076-3921</t>
  </si>
  <si>
    <t>Relationship of maternal body weight and gestational diabetes mellitus with large-for-gestational-age babies at birth in Taiwan: The TMICS cohort</t>
  </si>
  <si>
    <t>TAIWANESE JOURNAL OF OBSTETRICS &amp; GYNECOLOGY</t>
  </si>
  <si>
    <t>234-242</t>
  </si>
  <si>
    <t>1028-4559</t>
  </si>
  <si>
    <t>Antioxidant ability of Chenopodium formosanum extracted using an ethanol-ammonium sulfate two-phase system</t>
  </si>
  <si>
    <t>CHEMICAL AND BIOLOGICAL TECHNOLOGIES IN AGRICULTURE</t>
  </si>
  <si>
    <t>UNITED STATES</t>
  </si>
  <si>
    <t>2196-5641</t>
  </si>
  <si>
    <t>Aptapaper-An Aptamer-Functionalized Glass Fiber Paper Platform for Rapid Upconcentration and Detection of Small Molecules</t>
  </si>
  <si>
    <t>ANALYTICAL CHEMISTRY</t>
  </si>
  <si>
    <t>5651–5657</t>
  </si>
  <si>
    <t>0003-2700</t>
  </si>
  <si>
    <t>1520-6882</t>
  </si>
  <si>
    <t>Constructing Morphologically Tunable Copper Oxide-Based Nanomaterials on Cu Wire with/without the Deposition of Manganese Oxide as Bifunctional Materials for Glucose Sensing and Supercapacitors</t>
  </si>
  <si>
    <t>INTERNATIONAL JOURNAL OF MOLECULAR SCIENCES</t>
  </si>
  <si>
    <t>1422-0067</t>
  </si>
  <si>
    <t>Correlation of Relaxation Modeling Parameters of the Studied Polymer Blends at the Air/Water Interface</t>
  </si>
  <si>
    <t>Journal of Composites and Biodegradable Polymers</t>
  </si>
  <si>
    <t>1-5</t>
  </si>
  <si>
    <t>01</t>
  </si>
  <si>
    <t>2311-8717</t>
  </si>
  <si>
    <t>https://savvysciencepublisher.com/jms/index.php/jcbp/issue/view/146</t>
  </si>
  <si>
    <t>Delivery of Mesenchymal Stem Cell in Dialdehyde Methylcellulose-Succinyl-Chitosan Hydrogel Promotes Chondrogenesis in a Porcine Model</t>
  </si>
  <si>
    <t>POLYMERS</t>
  </si>
  <si>
    <t>2073-4360</t>
  </si>
  <si>
    <t>Electrochemical organophosphorus pesticide detection using nanostructured gold modified electrodes</t>
  </si>
  <si>
    <t>Sensors</t>
  </si>
  <si>
    <t>22</t>
  </si>
  <si>
    <t>24</t>
  </si>
  <si>
    <t>9938</t>
  </si>
  <si>
    <t>1424-8220</t>
  </si>
  <si>
    <t>https://www.mdpi.com/1424-8220/22/24/9938</t>
  </si>
  <si>
    <t>Infrapatellar fat pad-derived mesenchymal stromal cell product for treatment of knee osteoarthritis: a first-in-human study with evaluation of the potency marker</t>
  </si>
  <si>
    <t>CYTOTHERAPY</t>
  </si>
  <si>
    <t>72-85</t>
  </si>
  <si>
    <t>1465-3249</t>
  </si>
  <si>
    <t>1477-2566</t>
  </si>
  <si>
    <t>Ni-Co-Te Nanocomposites with Multi-Dimensional Hierarchical Structure for Electrochemical Acetaminophen Sensing</t>
  </si>
  <si>
    <t>CHEMOSENSORS</t>
  </si>
  <si>
    <t>2227-9040</t>
  </si>
  <si>
    <t>Shih-Feng Tseng*, Hsing-Bi Chen, Yung-Sheng Lin, Ming-Fu Chen</t>
  </si>
  <si>
    <t>Portable optical instrumentation for the evaluation of the onsite antioxidant scavenging capacity assay</t>
  </si>
  <si>
    <t>Instrumentation Science &amp; Technology</t>
  </si>
  <si>
    <t>50</t>
  </si>
  <si>
    <t>105-117</t>
  </si>
  <si>
    <t>1073-9149</t>
  </si>
  <si>
    <t>1525-6030</t>
  </si>
  <si>
    <t>https://doi.org/10.1080/10739149.2021.1964522</t>
  </si>
  <si>
    <t>Preparation and enhanced supercapacitive performance of Ni-Zn-Co-S/3D Ni porous substrate using electrochemical and synchrotron X-ray spectroscopic techniques</t>
  </si>
  <si>
    <t>CATALYSIS TODAY</t>
  </si>
  <si>
    <t>388-389</t>
  </si>
  <si>
    <t>47-54</t>
  </si>
  <si>
    <t>NETHERLANDS</t>
  </si>
  <si>
    <t>0920-5861</t>
  </si>
  <si>
    <t>1873-4308</t>
  </si>
  <si>
    <t>Soft X-ray absorption spectroscopic investigation of MnO2/graphene nanocomposites used in supercapacitor</t>
  </si>
  <si>
    <t>63-69</t>
  </si>
  <si>
    <t>Stability improvement of inverted organic solar cells with thin organic protective layer</t>
  </si>
  <si>
    <t>ORGANIC ELECTRONICS</t>
  </si>
  <si>
    <t>1566-1199</t>
  </si>
  <si>
    <t>1878-5530</t>
  </si>
  <si>
    <t>Effect of synthesis time on plasmonic properties of Ag dendritic nanoforests</t>
  </si>
  <si>
    <t>IUCRJ</t>
  </si>
  <si>
    <t>355-363</t>
  </si>
  <si>
    <t>2052-2525</t>
  </si>
  <si>
    <t>Moisture retention of glycerin solutions with various concentrations: a comparative study</t>
  </si>
  <si>
    <t>SCIENTIFIC REPORTS</t>
  </si>
  <si>
    <t>2045-2322</t>
  </si>
  <si>
    <t>An Optically, Electrically, Magnetically Controllable Dual-Gate Phototransistor</t>
  </si>
  <si>
    <t>ADVANCED ELECTRONIC MATERIALS</t>
  </si>
  <si>
    <t>2199-160X</t>
  </si>
  <si>
    <t>Crystallinity Effect on Electrical Properties of PEALD-HfO2 Thin Films Prepared by Different Substrate Temperatures</t>
  </si>
  <si>
    <t>NANOMATERIALS</t>
  </si>
  <si>
    <t>2079-4991</t>
  </si>
  <si>
    <t>Deposition Mechanism and Characterization of Plasma-Enhanced Atomic Layer-Deposited SnOx Films at Different Substrate Temperatures</t>
  </si>
  <si>
    <t>Deposition Mechanism and Properties of Plasma-Enhanced Atomic Layer Deposited Gallium Nitride Films with Different Substrate Temperatures</t>
  </si>
  <si>
    <t>MOLECULES</t>
  </si>
  <si>
    <t>1420-3049</t>
  </si>
  <si>
    <t>Electronic Interactions and Charge-Transfer Dynamics for a Series of Yolk-Shell Nanocrystals: Implications for Photocatalysis</t>
  </si>
  <si>
    <t>ACS APPLIED NANO MATERIALS</t>
  </si>
  <si>
    <t>8404–8416</t>
  </si>
  <si>
    <t>2574-0970</t>
  </si>
  <si>
    <t>Microstructure and Mechanical Properties of Co-Sputtering (Mo, Hf)N Coatings</t>
  </si>
  <si>
    <t>COATINGS</t>
  </si>
  <si>
    <t>2079-6412</t>
  </si>
  <si>
    <t>Modulation effect on mechanical properties of nanolayered MoN/MoSiN coatings</t>
  </si>
  <si>
    <t>SURFACE &amp; COATINGS TECHNOLOGY</t>
  </si>
  <si>
    <t>0257-8972</t>
  </si>
  <si>
    <t>1879-3347</t>
  </si>
  <si>
    <t>Multifunctional Controllable Two-Terminal Vertical Nonvolatile Memory Transistor</t>
  </si>
  <si>
    <t>ACS APPLIED ELECTRONIC MATERIALS</t>
  </si>
  <si>
    <t>606-613</t>
  </si>
  <si>
    <t>2637-6113</t>
  </si>
  <si>
    <t>Observing resistive switching behaviors in single Ta2O5 nanotube-based memristive devices</t>
  </si>
  <si>
    <t>MATERIALS TODAY NANO</t>
  </si>
  <si>
    <t>2588-8420</t>
  </si>
  <si>
    <t>Single-crystalline-like indium tin oxide thin films prepared by plasma enhanced atomic layer deposition</t>
  </si>
  <si>
    <t>JOURNAL OF MATERIALS CHEMISTRY C</t>
  </si>
  <si>
    <t>12350-12358</t>
  </si>
  <si>
    <t>2050-7526</t>
  </si>
  <si>
    <t>2050-7534</t>
  </si>
  <si>
    <t>陳睿遠</t>
  </si>
  <si>
    <t>Revealing Resistive Switching Mechanism in CaFeOx Perovskite System with Electroforming-Free and Reset Voltage-Controlled Multilevel Resistance Characteristics</t>
  </si>
  <si>
    <t>Small</t>
  </si>
  <si>
    <t>1613-6810</t>
  </si>
  <si>
    <t>1613-6829</t>
  </si>
  <si>
    <t>https://onlinelibrary.wiley.com/toc/16136829/2022/18/51</t>
  </si>
  <si>
    <t>Jiann Shieh*, Guan Fu Huang, Jing Yuan Tsai, Bo Wen Huang and Yu Fang Huang</t>
  </si>
  <si>
    <t>Protocol for growing silica nanowires on various substrates to enhance superwetting and self-jumping properties</t>
  </si>
  <si>
    <t>STAR Protocols</t>
  </si>
  <si>
    <t>101066</t>
  </si>
  <si>
    <t>2666-1667</t>
  </si>
  <si>
    <t>https://doi.org/10.1016/j.xpro.2021.101066</t>
  </si>
  <si>
    <t>48</t>
  </si>
  <si>
    <t>11-24</t>
  </si>
  <si>
    <t>1011-6761</t>
  </si>
  <si>
    <t>中文</t>
  </si>
  <si>
    <t>https://www.airitilibrary.com/Publication/alPublicationJournal?PublicationID=10116761&amp;type=P001</t>
  </si>
  <si>
    <t>Cerium Vanadium Oxide Enhanced Methanol Electrooxidation Reaction and Carbon Monoxide Tolerance Performance in Direct Methanol Fuel Cells</t>
  </si>
  <si>
    <t>ELECTROCATALYSIS</t>
  </si>
  <si>
    <t>784-793</t>
  </si>
  <si>
    <t>1868-2529</t>
  </si>
  <si>
    <t>1868-5994</t>
  </si>
  <si>
    <t>Depression effect of the cold filter plugging point by blending of palm oil, palm stearin, and palm olein biodiesels in petrodiesels</t>
  </si>
  <si>
    <t>FRONTIERS IN ENERGY RESEARCH</t>
  </si>
  <si>
    <t>01-10</t>
  </si>
  <si>
    <t>2296-598X</t>
  </si>
  <si>
    <t>Effect of adjusting inlet/outlet location on the power performance of a continuous type of microbial fuel cells</t>
  </si>
  <si>
    <t>International Journal of Energy Research</t>
  </si>
  <si>
    <t>46</t>
  </si>
  <si>
    <t>4</t>
  </si>
  <si>
    <t>4393-4404</t>
  </si>
  <si>
    <t>0363-907X</t>
  </si>
  <si>
    <t>1099-114X</t>
  </si>
  <si>
    <t>https://onlinelibrary.wiley.com/doi/abs/10.1002/er.7435</t>
  </si>
  <si>
    <t>Chun-Chieh Lee, Chih-Wei Chen, Jin-Shyong Lin, Shing Hoa Wang, Chiang-Sheng Lee, *Chien-Chon Chen, Ya-Hui Lin, and *Chih-Yuan Chen</t>
  </si>
  <si>
    <t>Effect of Anodization Treatment on the Thickness, Hardness, and Microstructural Characterization of Anodic Aluminum Oxide Film on AA 6061 and Critical Patent Analysis</t>
  </si>
  <si>
    <t>Journal of Materials Engineering and Performance</t>
  </si>
  <si>
    <t>667-681</t>
  </si>
  <si>
    <t>1059-9495</t>
  </si>
  <si>
    <t>1544-1024</t>
  </si>
  <si>
    <t>https://link.springer.com/article/10.1007/s11665-021-06205-1</t>
  </si>
  <si>
    <t>Effects of Cell Design Parameters on Zinc-Air Battery Performance</t>
  </si>
  <si>
    <t>BATTERIES-BASEL</t>
  </si>
  <si>
    <t>2313-0105</t>
  </si>
  <si>
    <t>Improved the Methanol Electro-Oxidation and Carbon Monoxide Tolerance for Direct Methanol Fuel Cells Using Strontium Molybdate</t>
  </si>
  <si>
    <t>CATALYSTS</t>
  </si>
  <si>
    <t>2073-4344</t>
  </si>
  <si>
    <t>Numerical Analysis on the Ethanol Steam Reforming in a Tubular Fixed-Bed Reactor</t>
  </si>
  <si>
    <t>JOURNAL OF THE CHINESE SOCIETY OF MECHANICAL ENGINEERS</t>
  </si>
  <si>
    <t>18921-18941</t>
  </si>
  <si>
    <t>0257-9731</t>
  </si>
  <si>
    <t>https://www.sciencedirect.com/science/article/pii/S0360319916305985</t>
  </si>
  <si>
    <t>The operation types and operation window for high-purity hydrogen production for the sorption enhanced steam methane reforming in a fixed-bed reactor</t>
  </si>
  <si>
    <t>INTERNATIONAL JOURNAL OF HYDROGEN ENERGY</t>
  </si>
  <si>
    <t>37192-37203</t>
  </si>
  <si>
    <t>0360-3199</t>
  </si>
  <si>
    <t>1879-3487</t>
  </si>
  <si>
    <t>Transient reaction phenomena of sorption-enhanced steam methane reforming in a fixed-bed reactor</t>
  </si>
  <si>
    <t xml:space="preserve"> 4357-4374</t>
  </si>
  <si>
    <t>黃明輝*</t>
  </si>
  <si>
    <t>黃明輝、簡睿彬</t>
  </si>
  <si>
    <t>單軸追蹤型太陽光電系統性能的模擬與實測</t>
  </si>
  <si>
    <t>臺灣能源期刊</t>
  </si>
  <si>
    <t>203-221</t>
  </si>
  <si>
    <t>其他專業學術期刊、學報</t>
  </si>
  <si>
    <t>紙本及電子期刊：3</t>
  </si>
  <si>
    <t>ROC, Taiwan</t>
  </si>
  <si>
    <t>2310-9661</t>
  </si>
  <si>
    <t>https://km.twenergy.org.tw/Publication/thesis_more?id=319</t>
  </si>
  <si>
    <t>Chang, Chih-Wen*</t>
  </si>
  <si>
    <t>A Meshless Method for Retrieving Nonlinear Large External Forces on Euler-Bernoulli Beams</t>
  </si>
  <si>
    <t>CMC-COMPUTERS MATERIALS &amp; CONTINUA</t>
  </si>
  <si>
    <t>433-451</t>
  </si>
  <si>
    <t>1546-2218</t>
  </si>
  <si>
    <t>1546-2226</t>
  </si>
  <si>
    <t>A New Meshless Method for Solving 3D Inverse Conductivity Issues of Highly Nonlinear Elliptic Equations</t>
  </si>
  <si>
    <t>SYMMETRY-BASEL</t>
  </si>
  <si>
    <t>2073-8994</t>
  </si>
  <si>
    <t>A novel perturbation method to approximate the solution of nonlinear ordinary differential equation after being linearized to the Mathieu equation</t>
  </si>
  <si>
    <t>MECHANICAL SYSTEMS AND SIGNAL PROCESSING</t>
  </si>
  <si>
    <t>0888-3270</t>
  </si>
  <si>
    <t>1096-1216</t>
  </si>
  <si>
    <t>Birefringence effect studies of collagen formed by nonenzymatic glycation using dual-retarder Mueller polarimetry</t>
  </si>
  <si>
    <t>JOURNAL OF BIOMEDICAL OPTICS</t>
  </si>
  <si>
    <t>087001</t>
  </si>
  <si>
    <t>1083-3668</t>
  </si>
  <si>
    <t>1560-2281</t>
  </si>
  <si>
    <t>Characterization of collagen response to bone fracture healing using polarization-SHG</t>
  </si>
  <si>
    <t>Classification of human skin cancer using Stokes-Mueller decomposition method and artificial intelligence models</t>
  </si>
  <si>
    <t>OPTIK</t>
  </si>
  <si>
    <t>0030-4026</t>
  </si>
  <si>
    <t>1618-1336</t>
  </si>
  <si>
    <t>Combined Mueller matrix imaging and artificial intelligence classification framework for Hepatitis B detection</t>
  </si>
  <si>
    <t>075002</t>
  </si>
  <si>
    <t>Controlling physical properties of bilayer graphene by stacking orientation caused by interaction between B and N dopant atoms</t>
  </si>
  <si>
    <t>MATERIALS SCIENCE AND ENGINEERING B-ADVANCED FUNCTIONAL SOLID-STATE MATERIALS</t>
  </si>
  <si>
    <t>0921-5107</t>
  </si>
  <si>
    <t>1873-4944</t>
  </si>
  <si>
    <t>Design and Analysis of Small Size Eddy Current Displacement Sensor</t>
  </si>
  <si>
    <t>SENSORS</t>
  </si>
  <si>
    <t>Effects of a far-infrared photon cavity field on the magnetization of a square quantum dot array</t>
  </si>
  <si>
    <t>PHYSICAL REVIEW B</t>
  </si>
  <si>
    <t>2469-9950</t>
  </si>
  <si>
    <t>2469-9969</t>
  </si>
  <si>
    <t>Enhanced electronic and optical responses of nitrogen- or boron-doped BeO monolayer: First principle computation</t>
  </si>
  <si>
    <t>SUPERLATTICES AND MICROSTRUCTURES</t>
  </si>
  <si>
    <t>0749-6036</t>
  </si>
  <si>
    <t>1096-3677</t>
  </si>
  <si>
    <t>Feasibility of Hepatitis B virus infection detection using Mueller matrix decomposition method and Mueller matrix imaging polarimetry technique</t>
  </si>
  <si>
    <t>OPTICS COMMUNICATIONS</t>
  </si>
  <si>
    <t>0030-4018</t>
  </si>
  <si>
    <t>1873-0310</t>
  </si>
  <si>
    <t>Free vibrations of multi-degree structures: solving quadratic eigenvalue problems with an excitation and fast iterative detection method</t>
  </si>
  <si>
    <t>Vibration</t>
  </si>
  <si>
    <t>914-935</t>
  </si>
  <si>
    <t>2571-631X</t>
  </si>
  <si>
    <t>https://www.mdpi.com/2571-631X/5/4/53</t>
  </si>
  <si>
    <t>Higher-Order Asymptotic Numerical Solutions for Singularly Perturbed Problems with Variable Coefficients</t>
  </si>
  <si>
    <t>MATHEMATICS</t>
  </si>
  <si>
    <t>2791-2810</t>
  </si>
  <si>
    <t>2227-7390</t>
  </si>
  <si>
    <t>Lie-Group Shooting/Boundary Shape Function Methods for Solving Nonlinear Boundary Value Problems</t>
  </si>
  <si>
    <t>Modified asymptotic solutions for second-order nonlinear singularly perturbed boundary value problems</t>
  </si>
  <si>
    <t>Mathematics and Computers in Simulation</t>
  </si>
  <si>
    <t>193</t>
  </si>
  <si>
    <t>139-152</t>
  </si>
  <si>
    <t>0378-4754</t>
  </si>
  <si>
    <t>1872-7166</t>
  </si>
  <si>
    <t>https://www.sciencedirect.com/science/article/pii/S0378475421003566</t>
  </si>
  <si>
    <t>Modulation of electronic and thermal proprieties of TaMoS2 by controlling the repulsive interaction between Ta dopant atoms</t>
  </si>
  <si>
    <t>SOLID STATE COMMUNICATIONS</t>
  </si>
  <si>
    <t>0038-1098</t>
  </si>
  <si>
    <t>1879-2766</t>
  </si>
  <si>
    <t>Mueller matrix imaging polarimetry technique for dengue fever detection</t>
  </si>
  <si>
    <t>Optics Communications</t>
  </si>
  <si>
    <t>502</t>
  </si>
  <si>
    <t>127420</t>
  </si>
  <si>
    <t>https://www.sciencedirect.com/science/article/pii/S0030401821006696</t>
  </si>
  <si>
    <t>Multi-Objective Optimization Design and Analysis of V-Shape Permanent Magnet Synchronous Motor</t>
  </si>
  <si>
    <t>ENERGIES</t>
  </si>
  <si>
    <t>1996-1073</t>
  </si>
  <si>
    <t>Periodic Orbits of Nonlinear Ordinary Differential Equations Computed by a Boundary Shape Function Method</t>
  </si>
  <si>
    <t>1313-1329</t>
  </si>
  <si>
    <t>Periodic solutions of nonlinear ordinary differential equations computed by a boundary shape function method and a generalized derivative-free Newton method</t>
  </si>
  <si>
    <t>Quantum transport in p-type narrow channel with DC-biased double finger gate</t>
  </si>
  <si>
    <t>PHYSICS LETTERS A</t>
  </si>
  <si>
    <t>0375-9601</t>
  </si>
  <si>
    <t>1873-2429</t>
  </si>
  <si>
    <t>Single-Layer-Graphene-Coated and Gold-Film-Based Surface Plasmon Resonance Prism Coupler Sensor for Immunoglobulin G Detection</t>
  </si>
  <si>
    <t>Solving Cauchy Issues of Highly Nonlinear Elliptic Equations Using a Meshless Method</t>
  </si>
  <si>
    <t>3231-3245</t>
  </si>
  <si>
    <t>Solving nonlinear parabolic equations under nonlocal conditions by a nonlocal boundary shape function and splitting-linearizing method</t>
  </si>
  <si>
    <t>NUMERICAL HEAT TRANSFER PART B-FUNDAMENTALS</t>
  </si>
  <si>
    <t>1-6</t>
  </si>
  <si>
    <t>38-54</t>
  </si>
  <si>
    <t>1040-7790</t>
  </si>
  <si>
    <t>1521-0626</t>
  </si>
  <si>
    <t>Study of the buckling effects on the electrical and optical properties of the group III-Nitride monolayers</t>
  </si>
  <si>
    <t>MATERIALS SCIENCE IN SEMICONDUCTOR PROCESSING</t>
  </si>
  <si>
    <t>1369-8001</t>
  </si>
  <si>
    <t>1873-4081</t>
  </si>
  <si>
    <t>To Solve Forward and Backward Nonlocal Wave Problems with Pascal Bases Automatically Satisfying the Specified Conditions</t>
  </si>
  <si>
    <t>Unified approach to cyclotron and plasmon resonances in a periodic two-dimensional GaAs electron gas hosting the Hofstadter butterfly</t>
  </si>
  <si>
    <t>Uniform Torsion Analysis of Composite Shafts Using Point Collocation Method Based on Pascal Polynomials</t>
  </si>
  <si>
    <t>JOURNAL OF MARINE SCIENCE AND TECHNOLOGY</t>
  </si>
  <si>
    <t>21-36</t>
  </si>
  <si>
    <t>JAPAN</t>
  </si>
  <si>
    <t>0948-4280</t>
  </si>
  <si>
    <t>1437-8213</t>
  </si>
  <si>
    <t>Shun-Yu Yang, Chin-Chi Hsu*, Tien-Li Chang</t>
  </si>
  <si>
    <t>UV illumination control and enhancement of heat transfer during pool boiling process</t>
  </si>
  <si>
    <t>International Communications in Heat and Mass Transfer</t>
  </si>
  <si>
    <t>139</t>
  </si>
  <si>
    <t>106487</t>
  </si>
  <si>
    <t>0735-193</t>
  </si>
  <si>
    <t>https://www.sciencedirect.com/science/article/pii/S0735193322006091</t>
  </si>
  <si>
    <t>Damping signatures at JUNO, a medium-baseline reactor neutrino oscillation experiment</t>
  </si>
  <si>
    <t>JOURNAL OF HIGH ENERGY PHYSICS</t>
  </si>
  <si>
    <t>1029-8479</t>
  </si>
  <si>
    <t>First Measurement of High-Energy Reactor Antineutrinos at Daya Bay</t>
  </si>
  <si>
    <t>PHYSICAL REVIEW LETTERS</t>
  </si>
  <si>
    <t>0031-9007</t>
  </si>
  <si>
    <t>1079-7114</t>
  </si>
  <si>
    <t>Joint Determination of Reactor Antineutrino Spectra from U-235 and Pu-239 Fission by Daya Bay and PROSPECT</t>
  </si>
  <si>
    <t>081801</t>
  </si>
  <si>
    <t>JUNO physics and detector</t>
  </si>
  <si>
    <t>PROGRESS IN PARTICLE AND NUCLEAR PHYSICS</t>
  </si>
  <si>
    <t>0146-6410</t>
  </si>
  <si>
    <t>1873-2224</t>
  </si>
  <si>
    <t>Assessment of polycyclic aromatic hydrocarbons in seafood collected from coastal aquaculture ponds in Taiwan and human health risk assessment</t>
  </si>
  <si>
    <t>Journal of Hazardous Materials</t>
  </si>
  <si>
    <t>421</t>
  </si>
  <si>
    <t>126708</t>
  </si>
  <si>
    <t>0304-3894</t>
  </si>
  <si>
    <t>1873-3336</t>
  </si>
  <si>
    <t>https://www.sciencedirect.com/science/article/pii/S0304389421016733</t>
  </si>
  <si>
    <t>Comparative trace metal assessment in phytoplankton using size and density fractionation</t>
  </si>
  <si>
    <t>MARINE POLLUTION BULLETIN</t>
  </si>
  <si>
    <t>0025-326X</t>
  </si>
  <si>
    <t>1879-3363</t>
  </si>
  <si>
    <t>Comparing the applicability of ecological risk indices of metals based on PCA-APCS-MLR receptor models for ports surface sediments</t>
  </si>
  <si>
    <t>Developing ecological risk assessment of metals released from sediment based on sediment quality guidelines linking with the properties: A case study for Kaohsiung Harbor</t>
  </si>
  <si>
    <t>SCIENCE OF THE TOTAL ENVIRONMENT</t>
  </si>
  <si>
    <t>0048-9697</t>
  </si>
  <si>
    <t>1879-1026</t>
  </si>
  <si>
    <t>Evaluation of polycyclic aromatic hydrocarbons in silky sharks Carcharhinus falciformis collected from Western Indian Ocean and human health risk assessment</t>
  </si>
  <si>
    <t>Method Development for Low-Concentration PAHs Analysis in Seawater to Evaluate the Impact of Ship Scrubber Washwater Effluents</t>
  </si>
  <si>
    <t>7</t>
  </si>
  <si>
    <t>Occurrence and ecological risks of PAHs in the dissolved and particulate phases of coastal surface water of Taiwan</t>
  </si>
  <si>
    <t>REGIONAL STUDIES IN MARINE SCIENCE</t>
  </si>
  <si>
    <t>2352-4855</t>
  </si>
  <si>
    <t>8</t>
  </si>
  <si>
    <t>Potential sources and toxicity risks of polycyclic aromatic hydrocarbons in surface sediments of commercial ports in Taiwan</t>
  </si>
  <si>
    <t>9</t>
  </si>
  <si>
    <t>The effect of heavy rainfall on the exposure risks of sedimentary phthalate esters to aquatic organisms</t>
  </si>
  <si>
    <t>Experimental study on the runaway behaviors of Panasonic 21,700 LiNi0.8Co0.15Al0.05O2 battery used in electric vehicle under thermal failure</t>
  </si>
  <si>
    <t>JOURNAL OF THERMAL ANALYSIS AND CALORIMETRY</t>
  </si>
  <si>
    <t>12005–12018</t>
  </si>
  <si>
    <t>1388-6150</t>
  </si>
  <si>
    <t>1588-2926</t>
  </si>
  <si>
    <t>A multiobjective stochastic location-allocation model for scooter battery swapping stations</t>
  </si>
  <si>
    <t>SUSTAINABLE ENERGY TECHNOLOGIES AND ASSESSMENTS</t>
  </si>
  <si>
    <t>2213-1388</t>
  </si>
  <si>
    <t>2213-1396</t>
  </si>
  <si>
    <t>Toward smarter management and recovery of municipal solid waste: A critical review on deep learning approaches</t>
  </si>
  <si>
    <t>JOURNAL OF CLEANER PRODUCTION</t>
  </si>
  <si>
    <t>0959-6526</t>
  </si>
  <si>
    <t>1879-1786</t>
  </si>
  <si>
    <t>13</t>
  </si>
  <si>
    <t>Effect of fluidization/gasification parameters on hydrogen generation in syngas during fluidized-bed gasification process</t>
  </si>
  <si>
    <t>International Journal of Hydrogen Energy</t>
  </si>
  <si>
    <t>47</t>
  </si>
  <si>
    <t>96</t>
  </si>
  <si>
    <t>40656-40663</t>
  </si>
  <si>
    <t>https://www.sciencedirect.com/science/article/pii/S0360319921009162</t>
  </si>
  <si>
    <t>14</t>
  </si>
  <si>
    <t>Deep learning hybrid predictions for the amount of municipal solid waste: A case study in Shanghai</t>
  </si>
  <si>
    <t>Revisiting temperature effect on the kinetics of liquid-phase adsorption by the Elovich equation: A simple tool for checking data reliability</t>
  </si>
  <si>
    <t>JOURNAL OF THE TAIWAN INSTITUTE OF CHEMICAL ENGINEERS</t>
  </si>
  <si>
    <t>1876-1070</t>
  </si>
  <si>
    <t>1876-1089</t>
  </si>
  <si>
    <t>16</t>
  </si>
  <si>
    <t>Photocatalytic Reduction of CO2 by TiO2 Nanotubes</t>
  </si>
  <si>
    <t>NANO</t>
  </si>
  <si>
    <t>SINGAPORE</t>
  </si>
  <si>
    <t>1793-2920</t>
  </si>
  <si>
    <t>1793-7094</t>
  </si>
  <si>
    <t>17</t>
  </si>
  <si>
    <t>In Situ XANES Studies on Extracted Copper from Scrap Cu/ITO Thin Film in an Ionic Liquid Containing Iodine/Iodide</t>
  </si>
  <si>
    <t>18</t>
  </si>
  <si>
    <t>Associating acrylamide internal exposure with dietary pattern and health risk in the general population of Taiwan</t>
  </si>
  <si>
    <t>FOOD CHEMISTRY</t>
  </si>
  <si>
    <t>0308-8146</t>
  </si>
  <si>
    <t>1873-7072</t>
  </si>
  <si>
    <t>Cumulative Dietary Risk Assessment of Benzophenone-Type Photoinitiators from Packaged Foodstuffs</t>
  </si>
  <si>
    <t>FOODS</t>
  </si>
  <si>
    <t>2304-8158</t>
  </si>
  <si>
    <t>20</t>
  </si>
  <si>
    <t>Determining the trace-level photoinitiators in juices and milk from various types of packages in Taiwan by a micro-QuEChERS-based UPLC-MS/MS</t>
  </si>
  <si>
    <t>21</t>
  </si>
  <si>
    <t>Development and Validation of Benzophenone Derivatives in Packaged Cereal-Based Foods by Solid-Liquid Extraction and Ultrahigh-Performance Liquid Chromatography-Tandem Mass Spectrometry</t>
  </si>
  <si>
    <t>Fish consumption is an indicator of exposure to benzophenone derivatives: A probabilistic risk assessment in Taiwanese population</t>
  </si>
  <si>
    <t>23</t>
  </si>
  <si>
    <t>Identification of Benzophenone Analogs in Rice Cereal through Fast Pesticide Extraction and Ultrahigh-Performance Liquid Chromatography-Tandem Mass Spectrometry</t>
  </si>
  <si>
    <t xml:space="preserve"> SWITZERLAND</t>
  </si>
  <si>
    <t>The sex-specific association of prenatal phthalate exposure with low birth weight and small for gestational age: A nationwide survey by the Taiwan Maternal and Infant Cohort Study (TMICS)</t>
  </si>
  <si>
    <t>Applying Improved Particle Swarm Optimization to Asynchronous Parallel Disassembly Planning</t>
  </si>
  <si>
    <t>IEEE ACCESS</t>
  </si>
  <si>
    <t>80555 - 80564</t>
  </si>
  <si>
    <t>2169-3536</t>
  </si>
  <si>
    <t>Interactive Somatosensory Games in Rehabilitation Training for Older Adults With Mild Cognitive Impairment: Usability Study</t>
  </si>
  <si>
    <t>JMIR SERIOUS GAMES</t>
  </si>
  <si>
    <t>e38465</t>
  </si>
  <si>
    <t>7-9</t>
  </si>
  <si>
    <t>CANADA</t>
  </si>
  <si>
    <t>2291-9279</t>
  </si>
  <si>
    <t>Conferring affected area connection reconstruction through the embedded theory.</t>
  </si>
  <si>
    <t>59-74</t>
  </si>
  <si>
    <t>2958-7719</t>
  </si>
  <si>
    <t>2958-7727</t>
  </si>
  <si>
    <t>https://cesroc.tw/?page_id=1066</t>
  </si>
  <si>
    <t>165</t>
  </si>
  <si>
    <t>19-24</t>
  </si>
  <si>
    <t>CHINA</t>
  </si>
  <si>
    <t>1673-8985</t>
  </si>
  <si>
    <t>https://www.shplanning.com.cn/</t>
  </si>
  <si>
    <t>32-37</t>
  </si>
  <si>
    <t>Alcohol Selective Optical Sensor Based on Porous Cholesteric Liquid Crystal Polymer Networks</t>
  </si>
  <si>
    <t>Compactly Efficient CW 3 to 4.5 μm Wavelength Tunable Mid-Infrared Laser in Optically Pumped Semiconductor Laser With Intracavity OPO</t>
  </si>
  <si>
    <t>IEEE Journal of Selected Topics in Quantum Electronics</t>
  </si>
  <si>
    <t>1500206</t>
  </si>
  <si>
    <t>1077-260X</t>
  </si>
  <si>
    <t>1558-4542</t>
  </si>
  <si>
    <t>https://ieeexplore.ieee.org/abstract/document/9416156?casa_token=JRN0TCEX98gAAAAA:p49iboJZHjzOldCg-To3NWUX3CMen-Rd-dSSvKPhkHaIcwcXI9IDPA3PcChpS42RzsPOk9JMWqE</t>
  </si>
  <si>
    <t>Development and Implementation of a multi-focal plane Mueller matrix microscope</t>
  </si>
  <si>
    <t>OPTICS AND LASERS IN ENGINEERING</t>
  </si>
  <si>
    <t>0143-8166</t>
  </si>
  <si>
    <t>1873-0302</t>
  </si>
  <si>
    <t>Donor disubstituted trifluoromethyl benzenes for various electroluminescent devices</t>
  </si>
  <si>
    <t>DYES AND PIGMENTS</t>
  </si>
  <si>
    <t>0143-7208</t>
  </si>
  <si>
    <t>1873-3743</t>
  </si>
  <si>
    <t>Experimental verification of near-field lattice spectroscopy</t>
  </si>
  <si>
    <t>MICROSYSTEM TECHNOLOGIES-MICRO-AND NANOSYSTEMS-INFORMATION STORAGE AND PROCESSING SYSTEMS</t>
  </si>
  <si>
    <t>179–185</t>
  </si>
  <si>
    <t>0946-7076</t>
  </si>
  <si>
    <t>1432-1858</t>
  </si>
  <si>
    <t>Exploring the influence of pump beam quality on designing millijoule diode-end-pumped passively Q-switched lasers</t>
  </si>
  <si>
    <t>OPTICS EXPRESS</t>
  </si>
  <si>
    <t>21952-21965</t>
  </si>
  <si>
    <t>1094-4087</t>
  </si>
  <si>
    <t>Highly Modulated In-Fiber Mach-Zehnder Interferometer Based on an Ultracompact Leaky-Guided Liquid Core</t>
  </si>
  <si>
    <t>Hsieh, Hung-Chih*</t>
  </si>
  <si>
    <t>Improving the cross-layer misalignment measurement accuracy by pattern-center shift induced error calibration</t>
  </si>
  <si>
    <t>In-fiber Mach-Zehnder interferometer based on hollow optic fiber for metal ion detection</t>
  </si>
  <si>
    <t xml:space="preserve"> 26006-26017</t>
  </si>
  <si>
    <t>Kai-Hsiang Chan, Huey-Jiuan Lin and Shung-June Hwang</t>
  </si>
  <si>
    <t>Long-period fiber gratings based on blue phase liquid crystal/polymer composites</t>
  </si>
  <si>
    <t>LIQUID CRYSTALS</t>
  </si>
  <si>
    <t>49</t>
  </si>
  <si>
    <t>50-58</t>
  </si>
  <si>
    <t>02</t>
  </si>
  <si>
    <t>0267-8292</t>
  </si>
  <si>
    <t>1366-5855</t>
  </si>
  <si>
    <t>https://www.tandfonline.com/doi/abs/10.1080/02678292.2021.1943025</t>
  </si>
  <si>
    <t>New bipolar host materials for high power efficiency green thermally activated delayed fluorescence OLEDs</t>
  </si>
  <si>
    <t>CHEMICAL ENGINEERING JOURNAL</t>
  </si>
  <si>
    <t>1385-8947</t>
  </si>
  <si>
    <t>1873-3212</t>
  </si>
  <si>
    <t>Optimized wavelength selection for diffraction-based overlay measurement by minimum asymmetry factor variation with finite-difference time-domain simulation</t>
  </si>
  <si>
    <t>APPLIED OPTICS</t>
  </si>
  <si>
    <t>1389-1397</t>
  </si>
  <si>
    <t>1559-128X</t>
  </si>
  <si>
    <t>2155-3165</t>
  </si>
  <si>
    <t>Recording of a holographic cylindrical vector beam converter with a truncated cone prism</t>
  </si>
  <si>
    <t>OPTICS LETTERS</t>
  </si>
  <si>
    <t>3888-3891</t>
  </si>
  <si>
    <t>0146-9592</t>
  </si>
  <si>
    <t>1539-4794</t>
  </si>
  <si>
    <t>A Dual-Cavity Fiber Fabry-Perot Interferometer for Simultaneous Measurement of Thermo-Optic and Thermal Expansion Coefficients of a Polymer</t>
  </si>
  <si>
    <t>Chemical modified fiber Fabry-Perot interferometer by silver mirror reaction for hot-wire anemometry</t>
  </si>
  <si>
    <t>SENSORS AND ACTUATORS A-PHYSICAL</t>
  </si>
  <si>
    <t>0924-4247</t>
  </si>
  <si>
    <t>1873-3069</t>
  </si>
  <si>
    <t>A video painterly stylization using semantic segmentation</t>
  </si>
  <si>
    <t>JOURNAL OF THE CHINESE INSTITUTE OF ENGINEERS</t>
  </si>
  <si>
    <t>357-367</t>
  </si>
  <si>
    <t>0253-3839</t>
  </si>
  <si>
    <t>2158-7299</t>
  </si>
  <si>
    <t>An Energy Aware Grid-Based Clustering Power Efficient Data Aggregation Protocol for Wireless Sensor Networks</t>
  </si>
  <si>
    <t>APPLIED SCIENCES-BASEL</t>
  </si>
  <si>
    <t>9877, 1-11</t>
  </si>
  <si>
    <t>2076-3417</t>
  </si>
  <si>
    <t>N.-C. Wang*, C.-Y. Lee, Y.-L. Chen, C.-M. Chen, and Z.-Z. Chen</t>
  </si>
  <si>
    <t>An Energy Efficient Load Balancing Tree-Based Data Aggregation Scheme for Grid-Based Wireless Sensor Networks</t>
  </si>
  <si>
    <t>9303, 1-14</t>
  </si>
  <si>
    <t>https://www.mdpi.com/1424-8220/22/23/9303</t>
  </si>
  <si>
    <t>Hsi-Chin Hsin*</t>
  </si>
  <si>
    <t>Compressed domain image retargeting in hierarchical wavelet trees</t>
  </si>
  <si>
    <t>Journal of Engineering</t>
  </si>
  <si>
    <t>44-52</t>
  </si>
  <si>
    <t>2314-4912</t>
  </si>
  <si>
    <t>https://ietresearch.onlinelibrary.wiley.com/doi/epdf/10.1049/tje2.12093</t>
  </si>
  <si>
    <t>Driver Fatigue and Distracted Driving Detection Using Random Forest and Convolutional Neural Network</t>
  </si>
  <si>
    <t>Analog resistive-switching property of Ni/TiOx/W structure</t>
  </si>
  <si>
    <t>MODERN PHYSICS LETTERS B</t>
  </si>
  <si>
    <t>0217-9849</t>
  </si>
  <si>
    <t>1793-6640</t>
  </si>
  <si>
    <t>Blind CFO Estimation in a UFMC System Aided With Virtual Carriers</t>
  </si>
  <si>
    <t>IEEE TRANSACTIONS ON VEHICULAR TECHNOLOGY</t>
  </si>
  <si>
    <t>4495 - 4499</t>
  </si>
  <si>
    <t>0018-9545</t>
  </si>
  <si>
    <t>1939-9359</t>
  </si>
  <si>
    <t>Design of a Blind Estimation Technique of Carrier Frequency Offset for a Universal-Filtered Multi-Carrier System Over Rayleigh Fading</t>
  </si>
  <si>
    <t>IEEE WIRELESS COMMUNICATIONS LETTERS</t>
  </si>
  <si>
    <t>1027 - 1031</t>
  </si>
  <si>
    <t>2162-2337</t>
  </si>
  <si>
    <t>2162-2345</t>
  </si>
  <si>
    <t>Design of Broadband Implantable Antenna for Biomedical Application</t>
  </si>
  <si>
    <t>JOURNAL OF INTERNET TECHNOLOGY</t>
  </si>
  <si>
    <t>853-858</t>
  </si>
  <si>
    <t>1607-9264</t>
  </si>
  <si>
    <t>2079-4029</t>
  </si>
  <si>
    <t>Design of Universal Filtered Multicarrier Receivers with High Efficiency and Low Complexity for Cancelling Residual Carrier Frequency Offset</t>
  </si>
  <si>
    <t>JOURNAL OF COMMUNICATIONS TECHNOLOGY AND ELECTRONICS</t>
  </si>
  <si>
    <t>287-295</t>
  </si>
  <si>
    <t>1064-2269</t>
  </si>
  <si>
    <t>1555-6557</t>
  </si>
  <si>
    <t>Electrostatic Discharge Reliability Sensing of Ultrahigh-voltage N-channel Laterally Diffused MOSFETs Modulated by Different Operating Voltages</t>
  </si>
  <si>
    <t>SENSORS AND MATERIALS</t>
  </si>
  <si>
    <t>1835-1844</t>
  </si>
  <si>
    <t>0914-4935</t>
  </si>
  <si>
    <t>Electrostatic Discharge Sensing of Concentric Circles of Poly2 with Different Potentials and Discrete High-voltage P-well Modulation on Circular Ultrahigh-voltage N-channel Laterally Diffused MOSFET Devices</t>
  </si>
  <si>
    <t>1823-1833</t>
  </si>
  <si>
    <t>Enhancing accuracy of human action Recognition System using Skeleton Point correction method</t>
  </si>
  <si>
    <t>MULTIMEDIA TOOLS AND APPLICATIONS</t>
  </si>
  <si>
    <t>7439–7459</t>
  </si>
  <si>
    <t>1380-7501</t>
  </si>
  <si>
    <t>1573-7721</t>
  </si>
  <si>
    <t>https://link.springer.com/article/10.1007/s11042-022-12000-4</t>
  </si>
  <si>
    <t>Improved UV-Sensing of Au-Decorated ZnO Nanostructure MSM Photodetectors</t>
  </si>
  <si>
    <t>IEEE SENSORS JOURNAL</t>
  </si>
  <si>
    <t>5644 - 5650</t>
  </si>
  <si>
    <t>1530-437X</t>
  </si>
  <si>
    <t>1558-1748</t>
  </si>
  <si>
    <t>Improving the Performance of MapReduce for Small-Scale Cloud Processes Using a Dynamic Task Adjustment Mechanism</t>
  </si>
  <si>
    <t>Temporal-Variation Skeleton Point Correction Algorithm for Improved Accuracy of Human Action Recognition</t>
  </si>
  <si>
    <t>INTERNATIONAL JOURNAL OF PATTERN RECOGNITION AND ARTIFICIAL INTELLIGENCE</t>
  </si>
  <si>
    <t>0218-0014</t>
  </si>
  <si>
    <t>1793-6381</t>
  </si>
  <si>
    <t>UV-Enhanced Electrical Performances of ZnO:Ga Nanostructure Nanogenerators by Using Ultrasonic Waves</t>
  </si>
  <si>
    <t>IEEE TRANSACTIONS ON ELECTRON DEVICES</t>
  </si>
  <si>
    <t>5800 - 5807</t>
  </si>
  <si>
    <t>0018-9383</t>
  </si>
  <si>
    <t>1557-9646</t>
  </si>
  <si>
    <t>Compact Wideband Implanted Antenna for Medical Device Radiocommunications Service, Long Term Evolution, Global System for Mobile Communications, and Wireless Medical Telemetry Service Band Biosensing Applications</t>
  </si>
  <si>
    <t>3533-3541</t>
  </si>
  <si>
    <t>Study of Nd(Zn0.5Ti0.5)O-3 Dielectric Thin Films Fabricated Using Sol-Gel Method</t>
  </si>
  <si>
    <t>3561-3567</t>
  </si>
  <si>
    <t>A comprehensive study of age-related macular degeneration detection</t>
  </si>
  <si>
    <t>11897–11916</t>
  </si>
  <si>
    <t>A Distributed Control Scheme Using SiC-Based Low Voltage Ride-Through Compensator for Wind Turbine Generators</t>
  </si>
  <si>
    <t>MICROMACHINES</t>
  </si>
  <si>
    <t>2072-666X</t>
  </si>
  <si>
    <t>ADAM Challenge: Detecting Age-Related Macular Degeneration From Fundus Images</t>
  </si>
  <si>
    <t>IEEE TRANSACTIONS ON MEDICAL IMAGING</t>
  </si>
  <si>
    <t>2828-2847</t>
  </si>
  <si>
    <t>0278-0062</t>
  </si>
  <si>
    <t>1558-254X</t>
  </si>
  <si>
    <t>Added Value of Computed Tomography Virtual Intravascular Endoscopy in the Evaluation of Coronary Arteries with Stents or Plaques</t>
  </si>
  <si>
    <t>DIAGNOSTICS</t>
  </si>
  <si>
    <t>2075-4418</t>
  </si>
  <si>
    <t>Automated segmentation of normal and diseased coronary arteries-The ASOCA challenge</t>
  </si>
  <si>
    <t>COMPUTERIZED MEDICAL IMAGING AND GRAPHICS</t>
  </si>
  <si>
    <t>0895-6111</t>
  </si>
  <si>
    <t>1879-0771</t>
  </si>
  <si>
    <t>Design and Hardware Implementation of a Variable Speed Wind Turbine Emulator System</t>
  </si>
  <si>
    <t>Journal of Innovative Technology</t>
  </si>
  <si>
    <t>13-21</t>
  </si>
  <si>
    <t>2663-2977</t>
  </si>
  <si>
    <t>https://www.airitilibrary.com/Publication/alDetailedMesh?DocID=P20190401001-202203-202204140002-202204140002-13-21&amp;PublishTypeID=P001</t>
  </si>
  <si>
    <t>Design and Implementation of a SiC-Based Multifunctional Back-to-back Three-phase Inverter for Advanced Microgrid Operation</t>
  </si>
  <si>
    <t>Micromachines</t>
  </si>
  <si>
    <t>134</t>
  </si>
  <si>
    <t>https://doi.org/10.3390/mi14010134</t>
  </si>
  <si>
    <t>High-voltage insulation and dielectric properties of ceramic-glass composites</t>
  </si>
  <si>
    <t>JOURNAL OF ASIAN CERAMIC SOCIETIES</t>
  </si>
  <si>
    <t>739-743</t>
  </si>
  <si>
    <t>2187-0764</t>
  </si>
  <si>
    <t>Image registration method using representative feature detection and iterative coherent spatial mapping for infrared medical images with flat regions</t>
  </si>
  <si>
    <t>Implementation and Applications of Grid-Forming Inverter with SiC for Power Grid Conditioning</t>
  </si>
  <si>
    <t xml:space="preserve"> IEEJ Journal of Industry Applications</t>
  </si>
  <si>
    <t>10.1541</t>
  </si>
  <si>
    <t>2187-1094</t>
  </si>
  <si>
    <t>2187-1108</t>
  </si>
  <si>
    <t>https://doi.org/10.1541/ieejjia.22006702</t>
  </si>
  <si>
    <t>Meta-lens light-sheet fluorescence microscopy for in vivo imaging</t>
  </si>
  <si>
    <t>NANOPHOTONICS</t>
  </si>
  <si>
    <t>1949–1959</t>
  </si>
  <si>
    <t>2192-8606</t>
  </si>
  <si>
    <t>2192-8614</t>
  </si>
  <si>
    <t>Metasurface-Based Abrupt Autofocusing Beam for Biomedical Applications</t>
  </si>
  <si>
    <t>SMALL METHODS</t>
  </si>
  <si>
    <t>2366-9608</t>
  </si>
  <si>
    <t>Vacuum ultraviolet nonlinear metalens</t>
  </si>
  <si>
    <t>SCIENCE ADVANCES</t>
  </si>
  <si>
    <t>1-7</t>
  </si>
  <si>
    <t>2375-2548</t>
  </si>
  <si>
    <t>Water Color Identification System for Monitoring Aquaculture Farms</t>
  </si>
  <si>
    <t>Development of an Electronic Stethoscope and a Classification Algorithm for Cardiopulmonary Sounds</t>
  </si>
  <si>
    <t>Development of AI Algorithm for Weight Training Using Inertial Measurement Units</t>
  </si>
  <si>
    <t>Effect of Ar partial pressure and substrate temperature of CaLa4(Zr0.05Ti0.95)(4)O-15 dielectric films</t>
  </si>
  <si>
    <t>77-82</t>
  </si>
  <si>
    <t>Another look at portfolio optimization with mental accounts</t>
  </si>
  <si>
    <t>APPLIED MATHEMATICS AND COMPUTATION</t>
  </si>
  <si>
    <t>0096-3003</t>
  </si>
  <si>
    <t>1873-5649</t>
  </si>
  <si>
    <t>Chiu, Wan-Yi*</t>
  </si>
  <si>
    <t>Stepwise expanding the frontier one asset at a time</t>
  </si>
  <si>
    <t>FINANCE RESEARCH LETTERS</t>
  </si>
  <si>
    <t>1544-6123</t>
  </si>
  <si>
    <t>1544-6131</t>
  </si>
  <si>
    <t>管理</t>
  </si>
  <si>
    <t>29-62</t>
  </si>
  <si>
    <t>R.O.C</t>
  </si>
  <si>
    <t>1666-0040</t>
  </si>
  <si>
    <t>https://www.airitilibrary.com/Publication/alDetailedMesh?docid=16660040-N202301100012-00002</t>
  </si>
  <si>
    <t>Chaonan Lin, Nien-Tzu Yang, Robin K. Chou, and Kuan-Cheng Ko*</t>
  </si>
  <si>
    <t>A Timing Momentum Strategy</t>
  </si>
  <si>
    <t>Accounting and Finance</t>
  </si>
  <si>
    <t>62</t>
  </si>
  <si>
    <t>S1</t>
  </si>
  <si>
    <t>1339-1379</t>
  </si>
  <si>
    <t>04</t>
  </si>
  <si>
    <t>AUSTRALIA</t>
  </si>
  <si>
    <t>0810-5391</t>
  </si>
  <si>
    <t>1467-629X</t>
  </si>
  <si>
    <t xml:space="preserve"> https://doi.org/10.1111/acfi.12825</t>
  </si>
  <si>
    <t>Antecedents and consequences of shared decision making for patients with chronic kidney diseases: A cross-sectional survey</t>
  </si>
  <si>
    <t>INTERNATIONAL JOURNAL OF MEDICAL INFORMATICS</t>
  </si>
  <si>
    <t>IRELAND</t>
  </si>
  <si>
    <t>1386-5056</t>
  </si>
  <si>
    <t>1872-8243</t>
  </si>
  <si>
    <t>Antecedents, Consequences, and the Role of Third Parties in the Trust Repair Process: Evidence Taken from Orthodontics</t>
  </si>
  <si>
    <t>HEALTHCARE</t>
  </si>
  <si>
    <t>2227-9032</t>
  </si>
  <si>
    <t>Automated text mining process for corporate risk analysis and management</t>
  </si>
  <si>
    <t>RISK MANAGEMENT-AN INTERNATIONAL JOURNAL</t>
  </si>
  <si>
    <t>386–419</t>
  </si>
  <si>
    <t>1460-3799</t>
  </si>
  <si>
    <t>1743-4637</t>
  </si>
  <si>
    <t>Business analytics for corporate risk management and performance improvement</t>
  </si>
  <si>
    <t>Annals of Operations Research</t>
  </si>
  <si>
    <t>315</t>
  </si>
  <si>
    <t>629–669</t>
  </si>
  <si>
    <t>0254-5330</t>
  </si>
  <si>
    <t>1572-9338</t>
  </si>
  <si>
    <t>https://link.springer.com/article/10.1007/s10479-021-04259-x</t>
  </si>
  <si>
    <t>Does the momentum gap explain momentum in Taiwan?</t>
  </si>
  <si>
    <t>PACIFIC-BASIN FINANCE JOURNAL</t>
  </si>
  <si>
    <t>0927-538X</t>
  </si>
  <si>
    <t>1879-0585</t>
  </si>
  <si>
    <t>Effect of customization, core self-evaluation, and information richness on trust in online insurance service: Intelligent agent as a moderating variable</t>
  </si>
  <si>
    <t>ASIA PACIFIC MANAGEMENT REVIEW</t>
  </si>
  <si>
    <t>18-27</t>
  </si>
  <si>
    <t>1029-3132</t>
  </si>
  <si>
    <t>F.-H. Chen, Ming-Fu Hsu*, K.-H. Hu</t>
  </si>
  <si>
    <t>Enterprise’s internal control for knowledge discovery in a big data environment by an integrated hybrid model</t>
  </si>
  <si>
    <t>Information Technology and Management</t>
  </si>
  <si>
    <t>213-231</t>
  </si>
  <si>
    <t>1385-951X</t>
  </si>
  <si>
    <t>1573-7667</t>
  </si>
  <si>
    <t>https://link.springer.com/article/10.1007/s10799-021-00342-8</t>
  </si>
  <si>
    <t>Entrepreneurial Orientation and Knowledge Transfer Effectiveness: The Effect of Organizational Commercial Slack</t>
  </si>
  <si>
    <t>MINERVA</t>
  </si>
  <si>
    <t>441-462</t>
  </si>
  <si>
    <t>0026-4695</t>
  </si>
  <si>
    <t>1573-1871</t>
  </si>
  <si>
    <t>Fallen down = broken down? The influence of the parking status of dockless shared bikes on consumers' willingness to use</t>
  </si>
  <si>
    <t>RESEARCH IN TRANSPORTATION BUSINESS AND MANAGEMENT</t>
  </si>
  <si>
    <t>2210-5395</t>
  </si>
  <si>
    <t>2210-5409</t>
  </si>
  <si>
    <t>Wen-Chi Lo, Robin K. Chou, Kuan-Cheng Ko and Nien-Tzu Yang*</t>
  </si>
  <si>
    <t>Historical High, Time-Varying Anchoring Biases, and Stock Return Predictability</t>
  </si>
  <si>
    <t>30</t>
  </si>
  <si>
    <t>57-83</t>
  </si>
  <si>
    <t>1022-2898</t>
  </si>
  <si>
    <t>https://www.airitilibrary.com/Publication/alDetailedMesh?docid=10222898-202203-202203290005-202203290005-57-83</t>
  </si>
  <si>
    <t>Incorporating soft information from financial news media for management decisions in dynamic business environments</t>
  </si>
  <si>
    <t>JOURNAL OF INTELLIGENT &amp; FUZZY SYSTEMS</t>
  </si>
  <si>
    <t>4947-4960</t>
  </si>
  <si>
    <t>1064-1246</t>
  </si>
  <si>
    <t>1875-8967</t>
  </si>
  <si>
    <t>Lottery demand and the asset growth anomaly</t>
  </si>
  <si>
    <t>Parasocial Interaction, Destination Personality Fit and Consumers' Behavioral Intentions: The Case of TV Shopping</t>
  </si>
  <si>
    <t>State-dependent psychological anchors and momentum</t>
  </si>
  <si>
    <t>The accuracy of machine learning approaches using non-image data for the prediction of COVID-19: A meta-analysis</t>
  </si>
  <si>
    <t>Using Healthcare Resources Wisely: A Predictive Support System Regarding the Severity of Patient Falls</t>
  </si>
  <si>
    <t>JOURNAL OF HEALTHCARE ENGINEERING</t>
  </si>
  <si>
    <t>2040-2295</t>
  </si>
  <si>
    <t>2040-2309</t>
  </si>
  <si>
    <t>What Drives Tourist Loyalty toward Taiwan as a Tourist Destination? A Lesson Prior to the COVID-19 Pandemic</t>
  </si>
  <si>
    <t>International Journal of Applied Business Research</t>
  </si>
  <si>
    <t>133-150</t>
  </si>
  <si>
    <t>07</t>
  </si>
  <si>
    <t>2656-0917</t>
  </si>
  <si>
    <t>https://ijabr.polban.ac.id/ijabr/article/view/253</t>
  </si>
  <si>
    <t>What goes around comes around: The effect of belief in karma on charitable donation behavior</t>
  </si>
  <si>
    <t>PSYCHOLOGY &amp; MARKETING</t>
  </si>
  <si>
    <t>1065-1077</t>
  </si>
  <si>
    <t>0742-6046</t>
  </si>
  <si>
    <t>1520-6793</t>
  </si>
  <si>
    <t>Why would you use medical chatbots? interview and survey</t>
  </si>
  <si>
    <t>Kuang-Ting Cheng*, Yu-Wen Hung</t>
  </si>
  <si>
    <t>Examining the Effect of Absorptive Capacity in Information System Development Project Team in Taiwan</t>
  </si>
  <si>
    <t>Knowledge Management Research &amp; Practice</t>
  </si>
  <si>
    <t>743-754</t>
  </si>
  <si>
    <t>1477-8238</t>
  </si>
  <si>
    <t>1477-8246</t>
  </si>
  <si>
    <t>https://www.tandfonline.com/doi/abs/10.1080/14778238.2021.1880299</t>
  </si>
  <si>
    <t>提昇機械加工品管：智慧製造在即時量測與異常警示的實證</t>
  </si>
  <si>
    <t>27-46</t>
  </si>
  <si>
    <t>1563-3446</t>
  </si>
  <si>
    <t>https://www.airitilibrary.com/Publication/alPublicationJournal?PublicationID=15633446</t>
  </si>
  <si>
    <t>馬麗菁</t>
  </si>
  <si>
    <t>Li-Ching Ma*, Pei-Pei Hsu</t>
  </si>
  <si>
    <t>Prediction of Web Browsing Behavior based on Sequential Data Mining</t>
  </si>
  <si>
    <t>International Journal of Electronic Commerce Studies</t>
  </si>
  <si>
    <t>1-20</t>
  </si>
  <si>
    <t>2073-
9729</t>
  </si>
  <si>
    <t>http://www.academic-pub.org/ojs/index.php/ijecs/article/view/2061</t>
  </si>
  <si>
    <t>會議名稱</t>
  </si>
  <si>
    <t>Data Activism in Taiwan: The Practice and Connection of NGO Workers and Open Source Communities in a Platformized Civil Society.</t>
  </si>
  <si>
    <t>72th International Communication Association Conference: Hybrid 72nd Annual ICA Conference</t>
  </si>
  <si>
    <t>FRANCE/Paris /online</t>
  </si>
  <si>
    <t>N</t>
  </si>
  <si>
    <t>Y</t>
  </si>
  <si>
    <t>https://www.icahdq.org/page/ICA2022</t>
  </si>
  <si>
    <t>05</t>
  </si>
  <si>
    <t>Precarious Cultural Labor in Taiwan Post COVID-19. 12th International Conference on Cultural Policy Research</t>
  </si>
  <si>
    <t>12th International Conference on Cultural Policy Research</t>
  </si>
  <si>
    <t>BELGIUM /University of Antwerp
(online)</t>
  </si>
  <si>
    <t>https://culture360.asef.org/opportunities/antwerp-12th-international-conference-cultural-policy-research-iccpr-2022/</t>
  </si>
  <si>
    <t>http://www.tais.org.tw/zh-TW/article/44</t>
  </si>
  <si>
    <t>http://ccstaiwan.org/newdetail.asp?WN_ID=1559</t>
  </si>
  <si>
    <t>Research on Task-based Chinese Teaching Practice</t>
  </si>
  <si>
    <t>Canada/University of Calgary</t>
  </si>
  <si>
    <t>https://arts.ucalgary.ca/languages-linguistics-literatures-cultures/conferences/ICCSLTE2022/ICCSLTE2022</t>
  </si>
  <si>
    <t>Soon, Suet Ching*</t>
  </si>
  <si>
    <t>PATH Metaphors in Chinese Adverb daodi</t>
  </si>
  <si>
    <t>The 15th Researching and Applying Metaphor Conference: The Social Impact of Metaphor</t>
  </si>
  <si>
    <t>Poland/University of Bialystok(ONLINE)</t>
  </si>
  <si>
    <t>https://raam15.uwb.edu.pl/</t>
  </si>
  <si>
    <t>http://atcsl.org/atcsl_2022/</t>
  </si>
  <si>
    <t>http://www.wcla.org.tw/auto_page.aspx?id=qqqtt3y57uqqe</t>
  </si>
  <si>
    <t>https://c026.wzu.edu.tw/article/499641</t>
  </si>
  <si>
    <t>Analysis of the Influence of Image Business Area, Satisfaction and Revisit Intention</t>
  </si>
  <si>
    <t>https://secretary.nuu.edu.tw/p/404-1003-45956-1.php?Lang=zh-tw</t>
  </si>
  <si>
    <t>Their Perspectives: Struggling of Female Craft Creators</t>
  </si>
  <si>
    <t>Chang, Cheng-Lin</t>
  </si>
  <si>
    <t>Representation of Modernity of Taiwanese Hakka Artists: Vision, Scenery, and Ethnic Consciousness</t>
  </si>
  <si>
    <t xml:space="preserve">Consortium of Global Hakka Studies
Young Scholars Workshop 2022
</t>
  </si>
  <si>
    <t>Indonesia/Petra Christian University
(Online Virtual)</t>
  </si>
  <si>
    <t>https://news.nknu.edu.tw/nknu_News/nknuMgt/UploadFile/News/5EF9A63FF3E74941089EC63F4E459AF3AC85090B/GHAS%20Young%20Scholars%20Workshop%202022.pdf</t>
  </si>
  <si>
    <t>https://www.facebook.com/MarketingPCCU/posts/4827388107338808/?locale=ms_MY</t>
  </si>
  <si>
    <t>http://taspaa.org/album_info.aspx?ID=11</t>
  </si>
  <si>
    <t>https://culture.tycg.gov.tw/home.jsp?id=93&amp;parentpath=0&amp;mcustomize=activityhot_view.jsp&amp;dataserno=202209130003&amp;aplistdn=ou=data,ou=activityhot,ou=chinese,ou=ap_root,o=tycg,c=tw&amp;toolsflag=Y</t>
  </si>
  <si>
    <t>A Hybrid Model Combines Phrase-Based and Neural Machine Translation for Hakka Dialect</t>
  </si>
  <si>
    <t>2022 East Asian Anthropological Association (EAAA) Annual Meeting/National Science and Technology Council (NSTC) Joint Meeting</t>
  </si>
  <si>
    <t>Taiwan / Taipei / National Chengchi University</t>
  </si>
  <si>
    <t>https://eaaaconf.wordpress.com/</t>
  </si>
  <si>
    <t>109-2410-H-239-002-MY2</t>
  </si>
  <si>
    <t>The remaking of global Hakka associations in the contemporary world</t>
  </si>
  <si>
    <t>The Conference of Forging Theoretical Agendas in the Study of Chinese Voluntary Associations</t>
  </si>
  <si>
    <t>https://ari.nus.edu.sg/events/chinese-voluntary-associations/</t>
  </si>
  <si>
    <t>https://pao2022.paotw.org/</t>
  </si>
  <si>
    <t>https://syp.bcc.org.tw/content.php?u=6298984dcab67</t>
  </si>
  <si>
    <t>https://sites.google.com/view/tcsea2022/?pli=1</t>
  </si>
  <si>
    <t>A preliminary Research on Digital Learning in University Education</t>
  </si>
  <si>
    <t>2022 International Symposium on Technology, Innovation and Management</t>
  </si>
  <si>
    <t>Taiwan / Teipei</t>
  </si>
  <si>
    <t>Cross-border links and situational identity of new immigrant children: a case study of elementary school students’ “well-digging dream” in remote village</t>
  </si>
  <si>
    <t>E-Commerce Innovation Model-Research on the Consumption Behavior of Shopee Shopping Platform</t>
  </si>
  <si>
    <t>Under the Rise of Women- A Study on the Gender Perspective and Satisfaction of Visitors</t>
  </si>
  <si>
    <t>Wandering on the Border of Ethnic Groups, Starting from the Image of Hakka Cuisine</t>
  </si>
  <si>
    <t>Techno-Arts, Media Experiment, and Cultural Governmentality: A Case Study on Digital Art Projects of the National Taiwan Museum of Fine Arts (2004-2020)</t>
  </si>
  <si>
    <t>Crisis Management Performance of Upscale Hotels in the Greater Bay Area, China: A Comparative Study in a Complex Institutional Situation</t>
  </si>
  <si>
    <t>The 11th International Conference on Tourism and Hospitality between China and Spain (ICT2022)</t>
  </si>
  <si>
    <t>38</t>
  </si>
  <si>
    <t>https://www.china-spain.org/conferenceBrochure.pdf</t>
  </si>
  <si>
    <t>http://hakka.ncu.edu.tw/userfiles/files/%E5%85%A8%E7%90%83%E5%AE%A2%E5%AE%B6%E7%A0%94%E7%A9%B6%E8%81%AF%E7%9B%9F%E9%9D%92%E5%B9%B4%E5%AD%B8%E8%80%85%E5%B7%A5%E4%BD%9C%E5%9D%8A2022.pdf</t>
  </si>
  <si>
    <t>211-231</t>
  </si>
  <si>
    <t>A3-1-18</t>
  </si>
  <si>
    <t>Control Parameters Design of Tuned Mass Dampers with Active Variable Inerter</t>
  </si>
  <si>
    <t>The 8th Asia Conference on Earthquake Engineering (8ACEE)</t>
  </si>
  <si>
    <t>Taiwan/Taipei</t>
  </si>
  <si>
    <t>https://www.ncree.org/conference/index.aspx?n=I20221109A0</t>
  </si>
  <si>
    <t>http://www.csse.org.tw/wordpress/announcemet/%e7%ac%ac16%e5%b1%86%e7%b5%90%e6%a7%8b%e5%b7%a5%e7%a8%8b%e7%a0%94%e8%a8%8e%e6%9c%83%e6%9a%a8%e7%ac%ac6%e5%b1%86%e5%9c%b0%e9%9c%87%e5%b7%a5%e7%a8%8b%e7%a0%94%e8%a8%8e%e6%9c%83/</t>
  </si>
  <si>
    <t>THE RESPONSE OF STEEL-REINFORCED CONCRETE (SRC) COLUMNS JACKETED BY FRP-WRAPPED SPIRAL CORRUGATED TUBE (FWSCT) UNDER AXIAL COMPRESSION</t>
  </si>
  <si>
    <t>8ACEE-00031</t>
  </si>
  <si>
    <t>109-2625-M-239-001-</t>
  </si>
  <si>
    <t>THE TEST PROGRAM OF STEEL-REINFORCED CONCRETE (SRC) COLUMNS JACKETED BY FRP-WRAPPED STEEL CORRUGATED TUBE (FWSCT) UNDER FOUR-POINT BENDING</t>
  </si>
  <si>
    <t>8ACEE-01352</t>
  </si>
  <si>
    <t>110-2625-M-239-001-</t>
  </si>
  <si>
    <t>Comparative assessment of different image velocimetry techniques to measure river velocities using UAV imagery</t>
  </si>
  <si>
    <t>ICEO &amp; SI 2022</t>
  </si>
  <si>
    <t>https://www.iceo-si.org.tw/archives/iceosi-2022</t>
  </si>
  <si>
    <t>Chi-Chang SHIH, Chih-Ming CHANG, Sheng-Ming LEE, Hue-Chiuen SHIONG, Borliang CHEN</t>
  </si>
  <si>
    <t>Analysis of Economy of Scale of PPP Projects.</t>
  </si>
  <si>
    <t>The 5th NIT-NUU Bilateral Academic Conference 2022</t>
  </si>
  <si>
    <t xml:space="preserve"> Taiwan / Miaoli</t>
  </si>
  <si>
    <t>Chih-Ming CHANG, Sheng-Ming LEE, Chi-Chang SHIH, Hue-Chiuen SHIONG, Borliang CHEN</t>
  </si>
  <si>
    <t>Application of Managerial Flexibility in Infeasible PPP Projects.</t>
  </si>
  <si>
    <t>Hue-Chiuen SHIONG, Chi-Chang SHIH, Chih-Ming CHANG, Sheng-Ming LEE, Borliang CHEN</t>
  </si>
  <si>
    <t>Financial Analysis Model for Private-Public-Partnership Projects.</t>
  </si>
  <si>
    <t>Risk Analysis Model for PPP Projects.</t>
  </si>
  <si>
    <t>Sheng-Ming LEE, Chi-Chang SHIH, Chih-Ming CHANG, Hue-Chiuen SHIONG, Borliang CHEN</t>
  </si>
  <si>
    <t>The Analysis of Competitive Advantage of Taiwan Construction Firms after Financial Crisis of 2007-2008.</t>
  </si>
  <si>
    <t>Rapid Coseismic Landslide Susceptibility Assessment Using Newmark Analysis and Decision Tree Algorithm, and Its Web-based Display System</t>
  </si>
  <si>
    <t>Taiwan Geosciences Assembly</t>
  </si>
  <si>
    <t>X-ray spectroscopic techniques of Ni-Co based materials for supercapacitor</t>
  </si>
  <si>
    <t>https://tps2022.conf.tw/site/page.aspx?pid=901&amp;sid=1396&amp;lang=en</t>
  </si>
  <si>
    <t>Anti-Inflammation Ability Evaluation of Different Cultivation Microenvironment Mesenchymal Stem Cell Derived Exosome.</t>
  </si>
  <si>
    <t>Taiwan/Hsinchu</t>
  </si>
  <si>
    <t>https://2022bcrs.wixsite.com/website-1</t>
  </si>
  <si>
    <t>Development of Quercetin contained Hyaluronic Acid Hydrogel as a Vitreous Substitute.</t>
  </si>
  <si>
    <t>Design of Oxygen Permeability Instrument for Customized Thin Film</t>
  </si>
  <si>
    <t>P2-2-034</t>
  </si>
  <si>
    <t>http://www.twiche.org.tw/files/14-1000-1084,r14-1.php</t>
  </si>
  <si>
    <t>Development of the novel UV curable ink</t>
  </si>
  <si>
    <t>https://sites.google.com/email.nchu.edu.tw/2022iccis/</t>
  </si>
  <si>
    <t>109-2622-E-239-007-</t>
  </si>
  <si>
    <t>Intelligent hydrogel delivery platform: Evaluation of inflammatory bowel disease application</t>
  </si>
  <si>
    <t>https://2022twiche.tw/</t>
  </si>
  <si>
    <t>111-2221-E-239-001-</t>
  </si>
  <si>
    <t>Preparation and characterization of thermoplastic esterified starch composite materials</t>
  </si>
  <si>
    <t>111-2622-E-239-002-</t>
  </si>
  <si>
    <t>Preparation of Biodegradable Thermoplastic Starch Composites by the Twin–Screw Extrusion Process</t>
  </si>
  <si>
    <t>P2-3-072</t>
  </si>
  <si>
    <t>Preparation of Thermoplastic Organic–Inorganic Hybrid Starch by a Sol-Gel Method</t>
  </si>
  <si>
    <t>P2-3-067</t>
  </si>
  <si>
    <t>Preparation of the novel UV curable ink forsilicone hydrogel</t>
  </si>
  <si>
    <t>Mesoporous Tungsten Oxide Films for Electrochromic Application</t>
  </si>
  <si>
    <t>Y.C. Chang and F.B. Wu</t>
  </si>
  <si>
    <t>Influence of high-power pulse magnetron sputtering tantalum nitride film characteristics and protection behavior</t>
  </si>
  <si>
    <t>International Conference on Metallurgical Coatings and Thin Films</t>
  </si>
  <si>
    <t>S.Y. Hsu, F.B. Wu</t>
  </si>
  <si>
    <t>Phase stability and mechanical characteristics of sputtering (Mo, Hf)N coatings</t>
  </si>
  <si>
    <t>Y.S. Liao, F.B. Wu</t>
  </si>
  <si>
    <t>Surface Evolution of Powder Metallurgical Component Treated by Atmospheric Pressure Plasma Jet (APPJ)</t>
  </si>
  <si>
    <t>The 5th NIT-NUU Bilateral Academic Conference</t>
  </si>
  <si>
    <t>D.Y. Hung, F.B. Wu</t>
  </si>
  <si>
    <t>Surface Modification of the Specialty Chemical Container with Atmospheric Pressure Plasma</t>
  </si>
  <si>
    <t>https://mrst2022.conf.tw/site/page.aspx?pid=901&amp;sid=1452&amp;lang=cht</t>
  </si>
  <si>
    <t>110-2112-M-239-001-</t>
  </si>
  <si>
    <t>Fe-Cu-Mo-Schiff base complexes as trifunctional electrocatalyst for alkaline water splitting and Zn-air battery</t>
  </si>
  <si>
    <t>2022 Taipei International Conference on Catalysis</t>
  </si>
  <si>
    <t>Taiwan / Taipei</t>
  </si>
  <si>
    <t>http://www.ticc2020.org/</t>
  </si>
  <si>
    <t>109-2221-E-239-008-</t>
  </si>
  <si>
    <t xml:space="preserve">The Electrochemical Characteristics of Molybdenum Zinc Oxide on Nickel Foam in Alkaline Water Electrolysis
</t>
  </si>
  <si>
    <t xml:space="preserve">HYPOTHESIS XVII Taipei 2022
</t>
  </si>
  <si>
    <t>https://sites.google.com/view/hefc-2022/home</t>
  </si>
  <si>
    <t>110-2221-E-239-021-MY3</t>
  </si>
  <si>
    <t>http://www.pst.org.tw/Annual/2022PST/index.html</t>
  </si>
  <si>
    <t>PC-A-12</t>
  </si>
  <si>
    <t>https://chem.stust.edu.tw/tc/node/2022FUNCMATER</t>
  </si>
  <si>
    <t>A Backward Group-Preserving Scheme for Solving Backward Double sinh-Gordon Equation in Semiconductors</t>
  </si>
  <si>
    <t>https://csme2022.nuu.edu.tw/site/page.aspx?pid=901&amp;sid=1457&amp;lang=cht</t>
  </si>
  <si>
    <t>A Meshfree Scheme for Solving 3D Sideways Heat Equation in Nuclear Reactor</t>
  </si>
  <si>
    <t>A New Algebra Method for Solving Backward sinh-cosh-Gordon Equation in Superconductors</t>
  </si>
  <si>
    <t>Chih-Wen Chang*</t>
  </si>
  <si>
    <t>A new meshless algorithm for solving moderate nonlinear elliptic partial differential equations of mechanical devices in arbitrary domains</t>
  </si>
  <si>
    <t>Chen, G. L., Sheng, L. T., Chou, S. H., Hsiau, S. S.</t>
  </si>
  <si>
    <t>DEM simulation of charging HBI particle in a bell-less type charging system of a blast furnace</t>
  </si>
  <si>
    <t>2022 International Conference on Machining, Materials and Mechanical Technologies (IC3MT2022)</t>
  </si>
  <si>
    <t>https://ic3mt2022.conf.tw/site/page.aspx?pid=901&amp;sid=1421&amp;lang=en</t>
  </si>
  <si>
    <t xml:space="preserve">Investigation of graphene layers on sensitivity of surface plasmon resonance sensor for Immunoglobulin M detection
</t>
  </si>
  <si>
    <t>Investigation of graphene layers on the sensitivity of surface plasmon resonance sensor for ImmunoglobulinM Detection</t>
  </si>
  <si>
    <t>Optics &amp; Photonics Taiwan International Conference (OPTIC 2022)</t>
  </si>
  <si>
    <t>https://optic2022.conf.tw/site/page.aspx?pid=901&amp;sid=1443&amp;lang=en</t>
  </si>
  <si>
    <t>Mueller matrix imaging and AI classification for skin cancer detection</t>
  </si>
  <si>
    <t>SPIE Photonex</t>
  </si>
  <si>
    <t>UK/Birmingham</t>
  </si>
  <si>
    <t>Chou, S. H., Hsiau, S. S.</t>
  </si>
  <si>
    <t>The 15th World Congress on Computational Mechanics</t>
  </si>
  <si>
    <t>Japan/Yokohama
(Virtual)</t>
  </si>
  <si>
    <t>https://www.wccm2022.org/</t>
  </si>
  <si>
    <t>108-2221-E-194-043-MY3</t>
  </si>
  <si>
    <t>http://www.stam.org.tw/news2.php?S=235&amp;P1=</t>
  </si>
  <si>
    <t>111-2221-E-194-024-MY3</t>
  </si>
  <si>
    <t>https://www.csmmt.org.tw/31532252362220840222832723127083332872723122120353733533623416348993074035342263711111.html</t>
  </si>
  <si>
    <t>108-2221-E-194-044-MY3</t>
  </si>
  <si>
    <t>Tser-Sheng Lin, Thi-Dieu-Hien Vo, Van-Truc Nguyen, Yun-Ru Ju*</t>
  </si>
  <si>
    <t>Pollution distribution and risk assessment of metals in road dust from a developing city in central Taiwan</t>
  </si>
  <si>
    <t>The 2022 International Conference on the "Challenges in Environmental Science and Engineering" (CESE-2022)</t>
  </si>
  <si>
    <t>online</t>
  </si>
  <si>
    <t>http://cese-conference.org/2022-program.htm</t>
  </si>
  <si>
    <t>Kung Bin Chiu, Kun Sen Chang, Ching Ching Chang, Cing-Shan Huang, Hsiao-Lun Huang</t>
  </si>
  <si>
    <t>Waste-to-Circular Economy—Glass Fabrication Using Hazardous Industrial Waste Incineration Fly Ash</t>
  </si>
  <si>
    <t>The 14th International Symposium on East Asian Resources Recycling Technology</t>
  </si>
  <si>
    <t>National Cheng Kung University, Tainan, Taiwan.</t>
  </si>
  <si>
    <t>https://www.cienve.org.tw/NewsView/NewsInfo?id=2630</t>
  </si>
  <si>
    <t>Chao-Ho Wu, Chun Fang, Jay Chen, Zi-Qi Guan, Y.K. Yang, H.L.Sun, Wan-Jia Zhou, Hsin-Liang Huang*</t>
  </si>
  <si>
    <t>Degradation of methyl orange effected by peanut shell graphene oxide and TiO2 composition</t>
  </si>
  <si>
    <t>Wan-Jia Zhou, Pei-Ni Lu, J.T. Ma, Wen-Yan Tsai, Yun-Chen Chien, Hsin-Liang Huang*</t>
  </si>
  <si>
    <t>Recycling of Ni and Co from spent lithium-ion batteries with ionic liquids</t>
  </si>
  <si>
    <t>Jia-Hong Kuo, Qian-Yi Zhan, Chiou-Liang Lin,*</t>
  </si>
  <si>
    <t>Co-incineration of sludge and municipal waste in a fluidized bed incinerator: The role of phosphorus on particle agglomeration</t>
  </si>
  <si>
    <t>http://cese-conference.org/2022-home.htm</t>
  </si>
  <si>
    <t>Chiou-Liang Lin, Kuan-Yu Lu, Jia-Hong Kuo,* ,Yu-Chen Kuo, Mu-Bin Chang</t>
  </si>
  <si>
    <t>Microwave-assisted atom-trapping method for the high-temperature resistant Pt-Ni/LaAl2O3/CeO2 gasification catalysts to enhance H2 content in syngas</t>
  </si>
  <si>
    <t>Development of analytical methods for benzophenone and its derivatives in wine by UHPLC-MS/MS</t>
  </si>
  <si>
    <t>2022 International Symposium of Precision Environmental Medicine-Endocrine Disrupting Chemicals and Health</t>
  </si>
  <si>
    <t>https://www.precisionenvironmed.org/</t>
  </si>
  <si>
    <t>111-2314-B-239-001-</t>
  </si>
  <si>
    <t>http://srataiwan.org/n/list?sec=1</t>
  </si>
  <si>
    <t>https://oheomonc2022.toha.org.tw/</t>
  </si>
  <si>
    <t>http://www.ceas.org.tw/DOC/2022CEAS/2022program_v0812.pdf</t>
  </si>
  <si>
    <t>Yu-Min Fang*</t>
  </si>
  <si>
    <t>Exploring Generic and Immersive Frameworks for Human-Computer Interactions</t>
  </si>
  <si>
    <t>24th International Conference on Human-Computer Interaction (HCI International 2022)</t>
  </si>
  <si>
    <t>Sweden/Gothenburg</t>
  </si>
  <si>
    <t>p55-62</t>
  </si>
  <si>
    <t>https://2022.hci.international/</t>
  </si>
  <si>
    <t>https://cid2022.yuntech.edu.tw/</t>
  </si>
  <si>
    <t>Design Innovation Strategy for an IoT Startup in Xiaomi Business Ecosystem -A Case Study of Yeelight Technology.</t>
  </si>
  <si>
    <t>Conference of Design Research Society (DRS2022)</t>
  </si>
  <si>
    <t>Spain/Bilbao</t>
  </si>
  <si>
    <t>https://www.drs2022.org/drs-2022/</t>
  </si>
  <si>
    <t>Young women's perceptions of replaceable upper shoes before and after the upper interchange</t>
  </si>
  <si>
    <t>KEER 2022 Conference</t>
  </si>
  <si>
    <t>Spain / Barcelona</t>
  </si>
  <si>
    <t>https://www.keer.org/keer2022/</t>
  </si>
  <si>
    <t>Strategies on Visual Display Terminal Lighting in Office Space under Energy-Saving Environment</t>
  </si>
  <si>
    <t>4th 2022 IEEE International Conference on Architecture, Construction, Environment and Hydraulics(IEEE ICACEH 2022)</t>
  </si>
  <si>
    <t>http://www.icaceh.asia/#:~:text=4th%202022%20IEEE%20International%20Conference%20on%20Architecture%2C%20Construction%2C,the%20topics%20of%20Architecture%2C%20Construction%2C%20Environment%20and%20Hydraulics.</t>
  </si>
  <si>
    <t>An adaptive nursing care environment based on facial expression recognition</t>
  </si>
  <si>
    <t>X220054-IV , Section A2</t>
  </si>
  <si>
    <t>http://web.pdd.mcu.edu.tw/zh-hant/content/%E9%8A%98%E5%82%B3%E5%A4%A7%E5%AD%B82022%E3%80%8C%E5%BE%8C%E7%96%AB%E6%83%85%E6%99%82%E4%BB%A3-%E8%BD%89%E5%9E%8B%E8%88%87%E9%80%B2%E5%8C%96%E3%80%8D%E5%9C%8B%E9%9A%9B%E5%AD%B8%E8%A1%93%E7%A0%94%E8%A8%8E%E6%9C%83</t>
  </si>
  <si>
    <t>2022FAPCE (Forum of Asia-Pacific Community Empowering)</t>
  </si>
  <si>
    <t>https://communitytaiwan.moc.gov.tw/Item/Detail/2022-FAPCE-%E4%BA%9E%E5%A4%AA%E7%A4%BE%E9%80%A0%E8%AB%96%E5%A3%87%E6%9A%A8%E5%AD%B8%E8%A1%93</t>
  </si>
  <si>
    <t>Jung-Jen Tsai *</t>
  </si>
  <si>
    <t>The Chungshan Building and the Construction of Democratic Space in Post-war Taiwan</t>
  </si>
  <si>
    <t>https://www.facebook.com/102243195181285/posts/427417885997146/?sfnsn=mo</t>
  </si>
  <si>
    <t>http://www.architw.org.tw/view_article.php?id=13497</t>
  </si>
  <si>
    <t>Air-sphere polymer fiber Fabry–Pérot interferometer</t>
  </si>
  <si>
    <t>2022 Optics &amp; Photonics Taiwan, International Conference(OPTIC)</t>
  </si>
  <si>
    <t>0613</t>
  </si>
  <si>
    <t>110-2221-E-239-025-MY2</t>
  </si>
  <si>
    <t>Laser heating fiber Michelson interferometer with silver mirror reaction</t>
  </si>
  <si>
    <t>0385</t>
  </si>
  <si>
    <t>Miniature Temperature Sensor based on a Fiber Michelson Interferometer</t>
  </si>
  <si>
    <t>2022 International Symposium on Novel and Sustainable Technology(ISNST)</t>
  </si>
  <si>
    <t>Taiwan / Tainan</t>
  </si>
  <si>
    <t>1-3-002</t>
  </si>
  <si>
    <t>https://isnst.eng.stust.edu.tw/</t>
  </si>
  <si>
    <t>Study of fiber-optic sensor based on dual nanoplasmonic structures</t>
  </si>
  <si>
    <t>V-shaped fiber-optic interferometer sensor by CO2 laser micromachining</t>
  </si>
  <si>
    <t>Optics &amp; Photonics Taiwan,International Conference (OPTIC 2022)</t>
  </si>
  <si>
    <t>Investigation of high pulse energy Q-switched laser for the application of optical parametric oscillation toward mid-infrared region</t>
  </si>
  <si>
    <t>0019</t>
  </si>
  <si>
    <t>111-2112-M-239-002-MY3</t>
  </si>
  <si>
    <t>Investigation to the Passively Q-Switched Laser Analytical Model With Pump Beam Quality</t>
  </si>
  <si>
    <t>Laser Congress 2022</t>
  </si>
  <si>
    <t>Spain/Barcelona</t>
  </si>
  <si>
    <t>JW3B.8</t>
  </si>
  <si>
    <t>https://www.gophotonics.com/events/details/465-laser-congress-2022#:~:text=The%20Laser%20Congress%202022%20will%20be%20held%20from,state%20laser%20development%20along%20with%20recent%20new%20applications.</t>
  </si>
  <si>
    <t>Investigation to the temporal pulsing effect in intracavity optical parametric oscillator</t>
  </si>
  <si>
    <t>0085</t>
  </si>
  <si>
    <t>Tunable dual-wavelength optically pumped semiconductor laser using birefringence plate</t>
  </si>
  <si>
    <t>0036</t>
  </si>
  <si>
    <t>Color-mixing Light Source and its Analysis Methodology by Sinusoidal Modulated Frequencies and Three-parameter Sine Fitting Algorithm</t>
  </si>
  <si>
    <t>111-2222-E-239-001-</t>
  </si>
  <si>
    <t>Development of Photomask Positioning System by Diffraction-based Heterodyne Phase Measurement</t>
  </si>
  <si>
    <t>Phase Retardation Measurement by a Phase Shift Interferometer with Moving Grating</t>
  </si>
  <si>
    <t>Wafer Warpage Deformation Control by Low Temperature Cooling Plate System</t>
  </si>
  <si>
    <t>Biosensor array based on Photonic Interpenetrating Polymer Network for detecting Calcium ions</t>
  </si>
  <si>
    <t>4th IEEE Eurasia Conference on IoT, Communication and Engineering 2022</t>
  </si>
  <si>
    <t>2022//10/30</t>
  </si>
  <si>
    <t>Fabrication of Liquid Crystal-Long Period Fiber Grating Based on Polymer Stabilized Alignment</t>
  </si>
  <si>
    <t>Optics &amp; Photonics Taiwan International Conference (OPTIC)</t>
  </si>
  <si>
    <t>No. 6054</t>
  </si>
  <si>
    <t>No. 3919</t>
  </si>
  <si>
    <t>SHE-Based Video Retargeting with Multiple Ground Control Points</t>
  </si>
  <si>
    <t>Future Technologies Conference (FTC) 2022</t>
  </si>
  <si>
    <t>Canada</t>
  </si>
  <si>
    <t>797–805</t>
  </si>
  <si>
    <t>https://saiconference.com/Conferences/FTC2022</t>
  </si>
  <si>
    <t>Multi-Proxy Loss: Deep Metric Learning on Fine-grained Image Retrieval</t>
  </si>
  <si>
    <t>https://140.125.183.142/cvgip/cvgip_previousinformation/</t>
  </si>
  <si>
    <t xml:space="preserve">  </t>
  </si>
  <si>
    <t>https://www.bm.nuu.edu.tw/2022/01/19/%E5%BE%B5%E7%A8%BF%EF%BC%81%EF%BC%812022%E7%AC%AC%E5%8D%81%E4%B8%89%E5%B1%86%E5%89%8D%E7%9E%BB%E7%AE%A1%E7%90%86%E5%AD%B8%E8%A1%93%E8%88%87%E7%94%A2%E6%A5%AD%E8%B6%A8%E5%8B%A2%E7%A0%94%E8%A8%8E/</t>
  </si>
  <si>
    <t>https://itaoi2022.npu.edu.tw/index.html</t>
  </si>
  <si>
    <t>A Study of ESD Reliability on Gate and Drain to Source and substrate Stress by Structure Modulation in 0.18um 6V nLDMOS Devices"</t>
  </si>
  <si>
    <t>IET International Conference on Engineering Technologies and Applications (IET ICETA)</t>
  </si>
  <si>
    <t>Taiwan/Changhua</t>
  </si>
  <si>
    <t>pp.1-2</t>
  </si>
  <si>
    <t>https://www.mdpi.com/about/announcements/4505</t>
  </si>
  <si>
    <t>111-2221-E-239-014-</t>
  </si>
  <si>
    <t>An ESD Investigation of 100V UHV nLDMOSs Embedded with Schottky/SCR Components in the Drain Side</t>
  </si>
  <si>
    <t>8TH IEEE INTERNATIONAL CONFERENCE ON APPLIED SYSTEM INNOVATION 2022</t>
  </si>
  <si>
    <t>Taiwan/Nantou</t>
  </si>
  <si>
    <t xml:space="preserve"> pp.50-53</t>
  </si>
  <si>
    <t>https://2022.icasi-conf.net/#:~:text=The%208%20th%20IEEE%20International%20Conference%20on%20Applied,technology%20%26%20architecture%20engineering%20and%20other%20related%20fields.</t>
  </si>
  <si>
    <t>An ESD Investigation of 100V UHV nLDMOSs Embedded with the Schottky/SCR in the Drain End</t>
  </si>
  <si>
    <t>2022 International Electrostatic Discharge Virtual Workshop(IEW)</t>
  </si>
  <si>
    <t>Taiwan/Hsinchu(Virtual)</t>
  </si>
  <si>
    <t>pp.1-6</t>
  </si>
  <si>
    <t>https://www.esda.org/events/2022-international-esd-workshop-iew</t>
  </si>
  <si>
    <t>110-2221-E-239-013-</t>
  </si>
  <si>
    <t>An Investigation of ESD-Enhancement by the Drain-side Embedded SCR Area Modulation for HV pLDMOSs</t>
  </si>
  <si>
    <t>pp.73-74</t>
  </si>
  <si>
    <t>http://tces.org.tw/2022/02/08/icce-tw-call-for-paper/</t>
  </si>
  <si>
    <t>ESD Capability Analysis of High-voltage nLDMOSs by the Bulk Terminal Modulation</t>
  </si>
  <si>
    <t>pp. 71-72</t>
  </si>
  <si>
    <t>ESD Study of HV 65V nLDMOSs with the Drain-side Parasitic SCR Modulation</t>
  </si>
  <si>
    <t>ESD-ability Analysis of High Voltage nLDMOSs with the Drain-side Parasitic Schottky/Embedded Shallow-trench Isolation</t>
  </si>
  <si>
    <t>IEEE 4th International Conference of Eurasia Conference on IoT, Communication and Engineering (ECICE)</t>
  </si>
  <si>
    <t>Taiwan/Yunlin</t>
  </si>
  <si>
    <t>https://ecice.asia/</t>
  </si>
  <si>
    <t>ESD-ability Enhancement of High Voltage pLDMOSs with the Discrete Source Side</t>
  </si>
  <si>
    <t>ESD-immunity Impacts of High-voltage nLDMOS with RESURF Structures in the Drain-side Drift Region</t>
  </si>
  <si>
    <t>ESD-immunity Study of High-voltage nLDMOS with Vertical Parasitic Schottky Structures in the Source End</t>
  </si>
  <si>
    <t>ESD-robustness Enhancement of High-voltage Octagonal nLDMOSs with an Embedded Schottky Diode Modulation in the Bulk Electrode</t>
  </si>
  <si>
    <t>HV 65V nLDMOSs Engineering of ESD Enhancement by the Drain Side with Parasitic SCR Modulations</t>
  </si>
  <si>
    <t>8TH IEEE INTERNATIONAL CONFERENCE ON APPLIED SYSTEM INNOVATION 2023</t>
  </si>
  <si>
    <t>pp.46-49</t>
  </si>
  <si>
    <t>Robust ESD Ability of High Voltage nLDMOSs with Drain-side Adding Schottky/STI</t>
  </si>
  <si>
    <t>Robust ESD Capability Design of High Voltage nLDMOSs with the Drain-side Parasitic SCR Structures by TCAD Simulation</t>
  </si>
  <si>
    <t>Robust HV Power pLDMOS Components for ESD Protection by the Drain-side Parasitic Schottky Diode and SCR Engineering</t>
  </si>
  <si>
    <t>International Power Electronics Conference (IPEC2022 ECCE Asia)</t>
  </si>
  <si>
    <t>Japan/Himeji</t>
  </si>
  <si>
    <t>pp.1152-1156</t>
  </si>
  <si>
    <t>https://www.ieee-ecce.org/2022/related-events/ipec-2022-ecce-asia/</t>
  </si>
  <si>
    <t>Study of Turns Impact on ESD-immunity of High-voltage nLDMOSs with a Constant Floating-poly</t>
  </si>
  <si>
    <t>Taiwan/Taichung</t>
  </si>
  <si>
    <t>pp.239-242</t>
  </si>
  <si>
    <t>http://ilt2022.ncut.edu.tw/</t>
  </si>
  <si>
    <t>pp.1-3</t>
  </si>
  <si>
    <t>http://site.etop.org.tw/2022POWER/index.php?c=pub&amp;m=loadpage&amp;d=pub&amp;mid=1104</t>
  </si>
  <si>
    <t>pp.229-232</t>
  </si>
  <si>
    <t>pp.B1-1- B1-5</t>
  </si>
  <si>
    <t>http://www.alab.ee.nctu.edu.tw/~esd/TESDC/</t>
  </si>
  <si>
    <t>pp.B2-1- B2-6</t>
  </si>
  <si>
    <t>pp.1-4</t>
  </si>
  <si>
    <t>Numerical Transient Analysis of a Wedge-Wave Ultrasonic Motor</t>
  </si>
  <si>
    <t>110-2221-E-239-015-</t>
  </si>
  <si>
    <t>Cloud Platform for Surface Defect Detection in Face Masks Using Image Processing Technology</t>
  </si>
  <si>
    <t>pp. 1-5</t>
  </si>
  <si>
    <t>http://web.nutc.edu.tw/~aita2022/</t>
  </si>
  <si>
    <t>Intelligent Employee Management Cloud Platform with Temperature Tracking and Facial Recognition Technology based on Edge Computing</t>
  </si>
  <si>
    <t>pp. 1-6</t>
  </si>
  <si>
    <t>https://admin.must.edu.tw/news/page.aspx?UnitID=72&amp;id=2460#:~:text=%E7%94%B1%E6%9C%8D%E5%8B%99%E7%94%A2%E6%A5%AD%E5%AD%B8%E9%99%A2%E8%88%87%E7%AE%A1%E7%90%86%E5%AD%B8%E9%99%A2%E5%90%88%E8%BE%A6%E7%9A%84%E3%80%8C2022%E7%AE%A1%E7%90%86%E8%88%87%E6%9C%8D%E5%8B%99%E5%89%B5%E6%96%B0%E5%9C%8B%E9%9A%9B%E5%AD%B8%E8%A1%93%E7%A0%94%E8%A8%8E%E6%9C%83%20%28International%20Conference%20on,Management%20and%20Service%20Innovation%2C%20ICMSI%29%E3%80%8D%EF%BC%8C5%E6%9C%886%E6%97%A5%E9%80%8F%E9%81%8E%E7%B7%9A%E4%B8%8A%E6%9C%83%E8%AD%B0%E3%80%81%E9%81%A0%E8%B7%9D%E8%A6%96%E8%A8%8A%E6%96%B9%E5%BC%8F%E8%88%89%E8%A1%8C%E3%80%82</t>
  </si>
  <si>
    <t>Intelligent Production Management System with Employee Recommended and Auto Complete Order Functions</t>
  </si>
  <si>
    <t>202212/1</t>
  </si>
  <si>
    <t>pp. 1-4</t>
  </si>
  <si>
    <t>https://contribute.wfu.edu.tw/node/110</t>
  </si>
  <si>
    <t>Smart Resource Recycling Cloud Management System with Deep Learning Image Identification</t>
  </si>
  <si>
    <t>Tool Management Mechanism in Smart Vending Machine with Cloud System</t>
  </si>
  <si>
    <t>The 2022 Workshop on Wireless, Ad Hoc and Sensor Networks (WASN 2022)</t>
  </si>
  <si>
    <t>Using Deep Learning Image Recognition for Potato Surface Defect Detection in Cloud Platform</t>
  </si>
  <si>
    <t>Using Deep Learning Technology for Abnormal Component Identification in Smart Manufacturing Cloud Platform</t>
  </si>
  <si>
    <t>pp. 1-2</t>
  </si>
  <si>
    <t>Using Human Skeleton Detection Technology for Motion Behaviour Recognition</t>
  </si>
  <si>
    <t>Implementation of Automated Guided Vehicle Dispatch System in Web Platform</t>
  </si>
  <si>
    <t>Implementation of Bottle Cap Inspection System based on Computer Vision Technology</t>
  </si>
  <si>
    <t>Implementation of Mobile Vehicle Control System using Positioning with Quick Response Code</t>
  </si>
  <si>
    <t>Polarization-SAC Using M-PPM Techniques for Enhancing Performance of OCDMA-FSO Networks</t>
  </si>
  <si>
    <t>Pt nanoparticles deposited on ZnO Nanorods based on Field emitter</t>
  </si>
  <si>
    <t>IEEE 2022 International
Conference on Applied System Innovation (IEEE ICASI 2022)</t>
  </si>
  <si>
    <t>Ultraviolet photodetector based on ZnO nanorod by hydrothermal method</t>
  </si>
  <si>
    <t>2022 IET International Conference on Engineering Technologies and Applications (IET ICETA)</t>
  </si>
  <si>
    <t>Annealing effect on the ZrO2 gradual resistance change as a synaptic device</t>
  </si>
  <si>
    <t>https://ieeexplore.ieee.org/stamp/stamp.jsp?tp=&amp;arnumber=9774471</t>
  </si>
  <si>
    <t>Characteristics and mechanism of current conduction and resistance switching in Ag/ZrO2/ITO thin film</t>
  </si>
  <si>
    <t>Demonstration of HfO2-Based Gate Stacks with Ultralow Interface State Density and Leakage Current on Ge pMOSFET by Adding Hafnium into GeOx Interfacial Layer</t>
  </si>
  <si>
    <t>2022 IEEE 16th International Conference on Solid-State &amp; Integrated Circuit Technology (ICSICT)</t>
  </si>
  <si>
    <t>High-performance IWO TFTs are fabricated by stacking two-channel layers with ALD-processed Al2O3-doped HfO2 gate insulators</t>
  </si>
  <si>
    <t>the 2nd Symposium on Nano-Device Circuits and Technologies (SNDT2022)</t>
  </si>
  <si>
    <t>Vertical-Stacked Nanowire of MOS Inverter and TFET Inverter in Low Temperature Application</t>
  </si>
  <si>
    <t>2022 International Electron Devices and Materials Symposium (IEDMS2022)</t>
  </si>
  <si>
    <t>Bluetooth-based Healthcare Information and Medical Resource Management System</t>
  </si>
  <si>
    <t>The 4th IEEE Eurasia Conference on IOT, Communication and Engineering (IEEE ECICE 2022)(Best Conference Paper Award)</t>
  </si>
  <si>
    <t>http://ieee-ecice.net/index.html</t>
  </si>
  <si>
    <t>109-2622-E-239-008-</t>
  </si>
  <si>
    <t>https://cics.aeust.edu.tw/var/file/16/1016/mobilehomepage/60/list1.html</t>
  </si>
  <si>
    <t>Exploring Vocal Tract Length Perturbation and TDNN-F-LSTM-Attention Speaker Embedding in Speaker Verification</t>
  </si>
  <si>
    <t>2022 International Conference on Advanced Robotics and Intelligent Systems (ARIS)</t>
  </si>
  <si>
    <t>https://aris2022.ncku.edu.tw/index</t>
  </si>
  <si>
    <t>110-2222-E-027-009-</t>
  </si>
  <si>
    <t>Parallel position-force control using Gate-Recurrent Unit based compensator toward precision assembly task</t>
  </si>
  <si>
    <t>The 19th International Confernce on Automation Technology (Automation 2022)</t>
  </si>
  <si>
    <t>Taiwan/Kaohsiung</t>
  </si>
  <si>
    <t>https://auto2022.nkust.edu.tw/</t>
  </si>
  <si>
    <t>111-2221-E-239-031-</t>
  </si>
  <si>
    <t>The Gripping Posture Prediction of Eye-in-hand Robotic Arm Using Min-Pnet</t>
  </si>
  <si>
    <t>A Color 3D Scanner Based on Jetson TK1 Embedded System</t>
  </si>
  <si>
    <t>155-156</t>
  </si>
  <si>
    <t>Properties of Reactively Rf-Magnetron Sputtered MgTiTa2O8 Dielectric Films</t>
  </si>
  <si>
    <t>The 8th IEEE International Conference on Applied System Innovation 2022 (ICASI 2022)</t>
  </si>
  <si>
    <t>Taiwan Nantou</t>
  </si>
  <si>
    <t>https://2022.icasi-conf.net/</t>
  </si>
  <si>
    <t>Effect of Thermal Treatment on Thermoelectric Characteristics of BiNiO Thin Films</t>
  </si>
  <si>
    <t>Deployment of a Cerium/Iodine Redox Flow Battery system for Large-Scale Energy Storage</t>
  </si>
  <si>
    <t>http://site.etop.org.tw/2022/energy/index.php?c=msg14211&amp;m=msg_detail_layout&amp;d=msg&amp;id=76</t>
  </si>
  <si>
    <t>109-2221-E-239-002-MY2</t>
  </si>
  <si>
    <t>Real-time Monitoring of the Thermal Effect and Thermodynamic Function Changes for Redox Flow Battery in Charging/Discharging by an Infrared Thermal Imager</t>
  </si>
  <si>
    <t>P3-7-045</t>
  </si>
  <si>
    <t xml:space="preserve">Energy Saving Potential Evaluation for U-V Connection Power System-Case Study in Taipower
</t>
  </si>
  <si>
    <t>Cloud-based Water Color Recognition System for Aquaculture</t>
  </si>
  <si>
    <t>2022 International Conference on Fuzzy Theory and Its Applications</t>
  </si>
  <si>
    <t>https://ifuzzy2022.nsysu.edu.tw/</t>
  </si>
  <si>
    <t>Defective Sample Generation for Training an Inspection Model Based on Deep Learning and Image Processing</t>
  </si>
  <si>
    <t>Development of Smart Walker for the Elderly</t>
  </si>
  <si>
    <t>International Conference on System Science and Engineering 2022</t>
  </si>
  <si>
    <t>http://icsse2022.nchu.edu.tw/</t>
  </si>
  <si>
    <t>https://www.beclass.com/rid=26488d761e77d918458a</t>
  </si>
  <si>
    <t>https://www.dba.ntpu.edu.tw/page.php?id=185&amp;ids=1</t>
  </si>
  <si>
    <t>Study of the diffusion and adoption of NFT (Non-fungible tokens) from the perspective of service innovation</t>
  </si>
  <si>
    <t>The study of the influence of cultural institutions' operation on Regional development from the perspective of service innovation: A Case Study of Representative Cultural Institutions in Miaoli</t>
  </si>
  <si>
    <t>A novel semantic brand measure via social media mining and data envelopment analysis</t>
  </si>
  <si>
    <t>4th IEEE Eurasia Conference on IoT, Communication and Engineering 2022 (IEEE ECICE 2022)</t>
  </si>
  <si>
    <t>https://ieeexplore.ieee.org/xpl/conhome/10042470/proceeding</t>
  </si>
  <si>
    <t>An advanced decision support architecture by joint utilization of contextual topic modelling and data envelopment analysis</t>
  </si>
  <si>
    <t>IEEE 2022 International Conference on Applied System Innovation (IEEE ICASI 2022)</t>
  </si>
  <si>
    <t>Textual-based risk signals for management decision and analysis</t>
  </si>
  <si>
    <t>2nd IEEE International Conference on Electronic Communications, Internet of Things and Big Data Conference 2022 (IEEE ICEIB 2022)</t>
  </si>
  <si>
    <t>http://2022.iceib.asia/</t>
  </si>
  <si>
    <t>https://ciie2022.conf.tw/site/page.aspx?pid=266&amp;sid=1449&amp;lang=cht</t>
  </si>
  <si>
    <t>http://210.240.203.167/uhima2022/index.html</t>
  </si>
  <si>
    <t>https://www.mm.stu.edu.tw/bami2022/</t>
  </si>
  <si>
    <t>111-2813-C-239-024-H</t>
  </si>
  <si>
    <t>Exploring the effect of Employee Value Proposition on Adaptive Service Behaviors</t>
  </si>
  <si>
    <t>European Academy of Management 2022 Annual Conference</t>
  </si>
  <si>
    <t>Switzerland/Zurich</t>
  </si>
  <si>
    <t>https://conferences.euram.academy/2022conference/</t>
  </si>
  <si>
    <t>https://tpr.moe.edu.tw/news/269a0e7c-8888-492c-909a-784863b6eea5</t>
  </si>
  <si>
    <t xml:space="preserve">Aging in place, don't have to worry about old age - giving back to the elderly with a happy old age
</t>
  </si>
  <si>
    <t xml:space="preserve">Junne-Ning Hwang, Sin-Yu HE, Yu-Ru HUANG,
Pei-Ru LAI, You-Cheng CHANG
</t>
  </si>
  <si>
    <t xml:space="preserve">Time Traveler: Using Time Banks to Relieve the Pressure of Elderly Care Manpower Shortage
</t>
  </si>
  <si>
    <t>Framing the field innovation through living labs approach and innovation ecosystem: A case in Puli Field</t>
  </si>
  <si>
    <t>18th ASIALICs Conference 2022</t>
  </si>
  <si>
    <t>Taiwan / Hsinchu:National Tsing Hua University
(online)</t>
  </si>
  <si>
    <t>https://easychair.org/cfp/asialics_2022</t>
  </si>
  <si>
    <t>Measuring the System Failures of National Innovation System: Investigation on Capability Failures and Network Failures</t>
  </si>
  <si>
    <t>https://apibm.nuk.edu.tw/p/406-1024-58123,r26.php?Lang=zh-tw</t>
  </si>
  <si>
    <t>http://tpidc.ntu.edu.tw/csmot2022/</t>
  </si>
  <si>
    <t>https://cst3.nhu.edu.tw/Web/NewsDetail?mid=1371&amp;nid=19426&amp;tid=1481&amp;n=%E7%A7%91%E9%99%A2%E5%85%AC%E5%91%8A</t>
  </si>
  <si>
    <t>Implementation of smart transportation application using YOLO deep-learning neural network</t>
  </si>
  <si>
    <t>https://sites.google.com/view/imp2022</t>
  </si>
  <si>
    <t>https://icim2022.usc.edu.tw/</t>
  </si>
  <si>
    <t>A fuzzy method to identify the influenced factors of service quality in long-term healthcare</t>
  </si>
  <si>
    <t>The 10th Asia-Pacific International Symposium on Advanced Reliability and Maintenance (APARM 2022)</t>
  </si>
  <si>
    <t>(2022/10/21-24. The full paper is available from the CD of conference proceedings)</t>
  </si>
  <si>
    <t>https://aparm2022.conf.tw/site/page.aspx?pid=901&amp;sid=1420&amp;lang=en</t>
  </si>
  <si>
    <t>A MCDM method for measuring digital capability maturity based on linguistic variables and fuzzy integral</t>
  </si>
  <si>
    <t>International Conference on Intelligent and Fuzzy Systems (INFUS 2022 Conference)</t>
  </si>
  <si>
    <t>Turkey/ Izmir</t>
  </si>
  <si>
    <t>Lecture Notes in Networks and Systems 504, Vol. 2, pp. 579-587, Springer.</t>
  </si>
  <si>
    <t>https://ie.yasar.edu.tr/en/infus-2022/</t>
  </si>
  <si>
    <t>Exploring the critical factors of digital transformation based on linguistic variables and DEMATEL</t>
  </si>
  <si>
    <t>Lecture Notes in Networks and Systems 504, Vol. 2, pp. 617-625, Springer.</t>
  </si>
  <si>
    <t>https://ifuzzy2022.nsysu.edu.tw/images/CFPifuzzy2022_CN.pdf</t>
  </si>
  <si>
    <t>Constructing the Quality Indexes of Online Artificial Intelligent Based Customer Service (AICS)</t>
  </si>
  <si>
    <t>International Conference on Service Science and Innovation (ICSSI 2022)</t>
  </si>
  <si>
    <t>https://icssi.s3tw.org.tw/</t>
  </si>
  <si>
    <t>Signals a Service Provider Should Send in the Sharing Economy</t>
  </si>
  <si>
    <t>The 23rd Asia Pacific Management Conference</t>
  </si>
  <si>
    <t>What Signals Should You Send in Social Commerce? The Roles of Community Quality and Brand Awareness</t>
  </si>
  <si>
    <t>Pacific Asia Conference on Information Systems (PACIS)</t>
  </si>
  <si>
    <t xml:space="preserve">
Taiwan/Taipei(Virtual conference)
</t>
  </si>
  <si>
    <t>https://pacis2022.aisconferences.org/</t>
  </si>
  <si>
    <t>https://sites.google.com/view/2022fssr/</t>
  </si>
  <si>
    <t>AI-Care:An AI image recognition service design for home-based elderly care implementation</t>
  </si>
  <si>
    <t>國立聯合大學111年度專利或技轉調查明細(統計期間111.1.1~11.12.31)</t>
  </si>
  <si>
    <t>序號</t>
  </si>
  <si>
    <t>系科</t>
  </si>
  <si>
    <t>姓名</t>
  </si>
  <si>
    <t>創作者</t>
  </si>
  <si>
    <t>專利所有權人</t>
  </si>
  <si>
    <t>專利(或技轉)名稱</t>
  </si>
  <si>
    <t>專利權號數或技轉公司</t>
  </si>
  <si>
    <t>專利種類或技轉</t>
  </si>
  <si>
    <t>國別</t>
  </si>
  <si>
    <t>專利證書時間</t>
  </si>
  <si>
    <t>專利
授權起訖日</t>
  </si>
  <si>
    <t>備註</t>
  </si>
  <si>
    <t>蔡發達</t>
  </si>
  <si>
    <t>1.專利</t>
  </si>
  <si>
    <t>國立聯合大學</t>
  </si>
  <si>
    <t>可調整鉗嘴高度之虎鉗
VISE WITH ADJUSTABLE JAW HEIGHT</t>
  </si>
  <si>
    <t>I786882</t>
  </si>
  <si>
    <t>發明專利</t>
  </si>
  <si>
    <t>中華民國</t>
  </si>
  <si>
    <t>2022/12/11-2041/10/13</t>
  </si>
  <si>
    <t>陳建仲</t>
  </si>
  <si>
    <t>陳建仲 (TW) CHEN, CHIEN CHON；劉家賢 (TW) LIU, CHIA HSIEN；陳志
遠 (TW) CHEN, CHIH YUAN</t>
  </si>
  <si>
    <t>一種具有表面陽極處理結構之鋼鐵材料與其製造方法
AN ANODIZATION TREATMENT STRUCTURE ON CARBON STEEL SURFACE AND THE METHOD OF MANUFACTURING THE SAME</t>
  </si>
  <si>
    <t>I763238</t>
  </si>
  <si>
    <t>2022/05/01-2041/01/05</t>
  </si>
  <si>
    <t>電資</t>
  </si>
  <si>
    <t>王能中</t>
  </si>
  <si>
    <t>王能中 (TW) WANG, NENG-CHUNG</t>
  </si>
  <si>
    <t>智慧居家跌倒影像偵測系統
A SMART HOME FALL IMAGE DETECTION SYSTEM</t>
  </si>
  <si>
    <t>M623169</t>
  </si>
  <si>
    <t>新型專利</t>
  </si>
  <si>
    <t>2022/2/11~2031/7/14</t>
  </si>
  <si>
    <t>國立聯合大學111年度專書調查明細(統計期間111.1.1~11.12.31)</t>
  </si>
  <si>
    <t>項次</t>
  </si>
  <si>
    <t>教師姓名</t>
  </si>
  <si>
    <t>專書名稱</t>
  </si>
  <si>
    <t>出版形式</t>
  </si>
  <si>
    <t>使用語文</t>
  </si>
  <si>
    <t>出版年月</t>
  </si>
  <si>
    <t>出版社/發表處所名稱</t>
  </si>
  <si>
    <t>是否有ISBN號</t>
  </si>
  <si>
    <t>ISBN號</t>
  </si>
  <si>
    <r>
      <t xml:space="preserve">領域別
</t>
    </r>
    <r>
      <rPr>
        <b/>
        <sz val="10"/>
        <color rgb="FF000000"/>
        <rFont val="新細明體"/>
        <family val="1"/>
        <charset val="136"/>
      </rPr>
      <t>(1.理、2.工、3.醫、4.農、5.人文、6.社會)</t>
    </r>
  </si>
  <si>
    <t>編著</t>
  </si>
  <si>
    <t>紙本</t>
  </si>
  <si>
    <t>電子書</t>
  </si>
  <si>
    <t>出版年</t>
  </si>
  <si>
    <t>出版月</t>
  </si>
  <si>
    <t>何素花</t>
  </si>
  <si>
    <t>地方產業與婦女風貌</t>
  </si>
  <si>
    <t>＊</t>
  </si>
  <si>
    <t>松根出版社</t>
  </si>
  <si>
    <t>978-626-959-627-0</t>
  </si>
  <si>
    <t>鄭明中</t>
  </si>
  <si>
    <t>讀客家俗諺  學客語字音字形</t>
  </si>
  <si>
    <t>五南圖書出版公司</t>
  </si>
  <si>
    <t>978-626-317-445-0</t>
  </si>
  <si>
    <t>鄭明中、張月珍</t>
  </si>
  <si>
    <t>國立聯合大學111年度專章調查明細(統計期間111.1.1~111.12.31)</t>
  </si>
  <si>
    <t>作者</t>
  </si>
  <si>
    <t>專章名稱</t>
  </si>
  <si>
    <t>教師是否為通訊作者</t>
  </si>
  <si>
    <t>專書是否經外部審稿程序或公開發行出版</t>
  </si>
  <si>
    <t>期別及起迄頁數</t>
  </si>
  <si>
    <t>主編</t>
  </si>
  <si>
    <t>台灣語文與傳播學系</t>
  </si>
  <si>
    <t>林克明</t>
  </si>
  <si>
    <t>推進電影研究1: 異雜與求精</t>
  </si>
  <si>
    <t>電影中的照片性：阿巴斯．基阿魯斯達米的《二十四幀》</t>
  </si>
  <si>
    <t>恆河出版社</t>
  </si>
  <si>
    <t>9789869221924</t>
  </si>
  <si>
    <t>121-155</t>
  </si>
  <si>
    <t>劉永晧</t>
  </si>
  <si>
    <t>https://www.books.com.tw/products/0010925445</t>
  </si>
  <si>
    <t>林玉鵬</t>
  </si>
  <si>
    <t>林玉鵬，蔡蕙如 (中)；Yu-Peng Lin and Hui-Ju Tsai</t>
  </si>
  <si>
    <t>多元的吐納：穿梭於臺灣文化公共領域</t>
  </si>
  <si>
    <t>數位時代下的新公共廣電服務：臺灣《公視+》的發展策略初探</t>
  </si>
  <si>
    <t>巨流出版社</t>
  </si>
  <si>
    <t>9789577326676</t>
  </si>
  <si>
    <t>231-255</t>
  </si>
  <si>
    <t>王俐容</t>
  </si>
  <si>
    <t>https://www.books.com.tw/products/0010936136 111-2410-H-239-001-</t>
  </si>
  <si>
    <t>林本炫</t>
  </si>
  <si>
    <t>台馬客家帶的族群關係：和諧、區隔、緊張與衝突</t>
  </si>
  <si>
    <t>第14章 柔佛客家帶河婆客家人宗教信仰與族群關係</t>
  </si>
  <si>
    <t>中大出版中心</t>
  </si>
  <si>
    <t>有</t>
  </si>
  <si>
    <t>9789573296362
9789865659431</t>
  </si>
  <si>
    <t>有外審。公開發行。由遠流出版社發行。</t>
  </si>
  <si>
    <t>463-492</t>
  </si>
  <si>
    <t>蕭新煌、張翰璧主編</t>
  </si>
  <si>
    <t>https://readmoo.com/book/210232483000101</t>
  </si>
  <si>
    <t>胡愈寧</t>
  </si>
  <si>
    <t>文化經濟與創齡生活</t>
  </si>
  <si>
    <t>「創齡」潮下：高齡者文化參與行為之研究</t>
  </si>
  <si>
    <t>松慧出版公司</t>
  </si>
  <si>
    <t>978-986-759-999-5</t>
  </si>
  <si>
    <t>189-207</t>
  </si>
  <si>
    <t>主編：王佳煌</t>
  </si>
  <si>
    <t>http://www.songhui.com.tw/Product_Num.aspx?id=1099</t>
  </si>
  <si>
    <t>張正霖</t>
  </si>
  <si>
    <t>張正霖、王琳</t>
  </si>
  <si>
    <t>藝術品電子商務行銷策略探究:基於用戶體驗模型的分析</t>
  </si>
  <si>
    <t>化學工程學系 小計</t>
    <phoneticPr fontId="18" type="noConversion"/>
  </si>
  <si>
    <t>材料科學工程學系</t>
    <phoneticPr fontId="18" type="noConversion"/>
  </si>
  <si>
    <t>材料科學工程學系 小計</t>
    <phoneticPr fontId="18" type="noConversion"/>
  </si>
  <si>
    <t>能源工程學系 小計</t>
  </si>
  <si>
    <t>DNA Damage and Oxidative Stress of Tobacco Smoke Condensate in Human Bladder Epithelial Cells</t>
    <phoneticPr fontId="25" type="noConversion"/>
  </si>
  <si>
    <t>CHEMICAL RESEARCH IN TOXICOLOGY</t>
  </si>
  <si>
    <t>1863-1880</t>
    <phoneticPr fontId="25" type="noConversion"/>
  </si>
  <si>
    <t>USA</t>
    <phoneticPr fontId="25" type="noConversion"/>
  </si>
  <si>
    <t>境外</t>
    <phoneticPr fontId="25" type="noConversion"/>
  </si>
  <si>
    <t>0893-228X</t>
  </si>
  <si>
    <t>1520-5010</t>
  </si>
  <si>
    <t>English</t>
  </si>
  <si>
    <t>Influential factors of urinary arsenic levels in the population residing close to one heavy-industrial area in Taiwan-A case study</t>
    <phoneticPr fontId="25" type="noConversion"/>
  </si>
  <si>
    <t>FRONTIERS IN ENVIRONMENTAL SCIENCE</t>
  </si>
  <si>
    <t/>
  </si>
  <si>
    <t>1058408(12pages)</t>
    <phoneticPr fontId="25" type="noConversion"/>
  </si>
  <si>
    <t>SWITZERLAND</t>
    <phoneticPr fontId="25" type="noConversion"/>
  </si>
  <si>
    <t>2296-665X</t>
  </si>
  <si>
    <t>Breast cancer incidence in a national cohort of female workers exposed to special health hazards in Taiwan: a retrospective case-cohort study of similar to 300,000 occupational records spanning 20 years</t>
    <phoneticPr fontId="25" type="noConversion"/>
  </si>
  <si>
    <t>INTERNATIONAL ARCHIVES OF OCCUPATIONAL AND ENVIRONMENTAL HEALTH</t>
  </si>
  <si>
    <t>1979-1993</t>
    <phoneticPr fontId="25" type="noConversion"/>
  </si>
  <si>
    <t>0340-0131</t>
  </si>
  <si>
    <t>1432-1246</t>
  </si>
  <si>
    <t>SCI</t>
    <phoneticPr fontId="18" type="noConversion"/>
  </si>
  <si>
    <t>否</t>
    <phoneticPr fontId="25" type="noConversion"/>
  </si>
  <si>
    <t>否</t>
    <phoneticPr fontId="18" type="noConversion"/>
  </si>
  <si>
    <t>工程科技轉譯醫學國際碩士學程</t>
  </si>
  <si>
    <t>工程科技轉譯醫學國際碩士學程</t>
    <phoneticPr fontId="18" type="noConversion"/>
  </si>
  <si>
    <t>Growth of GaN Thin Films Using Plasma Enhanced Atomic Layer Deposition: Effect of Ammonia-Containing Plasma Power on Residual Oxygen Capture</t>
    <phoneticPr fontId="25" type="noConversion"/>
  </si>
  <si>
    <t>16204(15pages)</t>
    <phoneticPr fontId="25" type="noConversion"/>
  </si>
  <si>
    <t>DEC</t>
  </si>
  <si>
    <t>SCI</t>
    <phoneticPr fontId="25" type="noConversion"/>
  </si>
  <si>
    <t>ST ALBAN-ANLAGE 66, CH-4052 BASEL, SWITZERLAND</t>
  </si>
  <si>
    <t>BASEL</t>
  </si>
  <si>
    <t>Modulation of the conductive behavior of NiO thin film deposited by HiPIMS through varying the O-2 flow ratio</t>
    <phoneticPr fontId="25" type="noConversion"/>
  </si>
  <si>
    <t>CERAMICS INTERNATIONAL</t>
  </si>
  <si>
    <t>34668-34677</t>
    <phoneticPr fontId="25" type="noConversion"/>
  </si>
  <si>
    <t>THE BOULEVARD, LANGFORD LANE, KIDLINGTON, OXFORD OX5 1GB, OXON, ENGLAND</t>
  </si>
  <si>
    <t>OXFORD</t>
  </si>
  <si>
    <t>0272-8842</t>
  </si>
  <si>
    <t>1873-3956</t>
  </si>
  <si>
    <t>Mass testing and characterization of 20-inch PMTs for JUNO</t>
    <phoneticPr fontId="25" type="noConversion"/>
  </si>
  <si>
    <t>EUROPEAN PHYSICAL JOURNAL C</t>
  </si>
  <si>
    <t>1168(42pages)</t>
    <phoneticPr fontId="25" type="noConversion"/>
  </si>
  <si>
    <t>NEW YORK</t>
  </si>
  <si>
    <t>1434-6044</t>
  </si>
  <si>
    <t>1434-6052</t>
  </si>
  <si>
    <t>Prospects for detecting the diffuse supernova neutrino background with JUNO</t>
    <phoneticPr fontId="25" type="noConversion"/>
  </si>
  <si>
    <t>JOURNAL OF COSMOLOGY AND ASTROPARTICLE PHYSICS</t>
  </si>
  <si>
    <t>33(27pages)</t>
    <phoneticPr fontId="25" type="noConversion"/>
  </si>
  <si>
    <t xml:space="preserve"> ENGLAND</t>
    <phoneticPr fontId="25" type="noConversion"/>
  </si>
  <si>
    <t>BRISTOL</t>
  </si>
  <si>
    <t>1475-7516</t>
  </si>
  <si>
    <t>Sub-percent precision measurement of neutrino oscillation parameters with JUNO</t>
    <phoneticPr fontId="25" type="noConversion"/>
  </si>
  <si>
    <t>CHINESE PHYSICS C</t>
    <phoneticPr fontId="25" type="noConversion"/>
  </si>
  <si>
    <t>123001(22pages)</t>
    <phoneticPr fontId="25" type="noConversion"/>
  </si>
  <si>
    <t>ENGLAND</t>
    <phoneticPr fontId="25" type="noConversion"/>
  </si>
  <si>
    <t>1674-1137</t>
  </si>
  <si>
    <t>2058-6132</t>
  </si>
  <si>
    <t>UNITED STATES</t>
    <phoneticPr fontId="18" type="noConversion"/>
  </si>
  <si>
    <t>是</t>
    <phoneticPr fontId="18" type="noConversion"/>
  </si>
  <si>
    <t>UNITED STATES</t>
    <phoneticPr fontId="25" type="noConversion"/>
  </si>
  <si>
    <r>
      <rPr>
        <b/>
        <sz val="18"/>
        <rFont val="新細明體"/>
        <family val="1"/>
        <charset val="136"/>
      </rPr>
      <t>國立聯合大學</t>
    </r>
    <r>
      <rPr>
        <b/>
        <sz val="18"/>
        <rFont val="Times New Roman"/>
        <family val="1"/>
      </rPr>
      <t>111</t>
    </r>
    <r>
      <rPr>
        <b/>
        <sz val="18"/>
        <rFont val="新細明體"/>
        <family val="1"/>
        <charset val="136"/>
      </rPr>
      <t>年度期刊論文調查明細</t>
    </r>
    <r>
      <rPr>
        <b/>
        <sz val="18"/>
        <rFont val="Times New Roman"/>
        <family val="1"/>
      </rPr>
      <t>(</t>
    </r>
    <r>
      <rPr>
        <b/>
        <sz val="18"/>
        <rFont val="新細明體"/>
        <family val="1"/>
        <charset val="136"/>
      </rPr>
      <t>統計期間</t>
    </r>
    <r>
      <rPr>
        <b/>
        <sz val="18"/>
        <rFont val="Times New Roman"/>
        <family val="1"/>
      </rPr>
      <t>111.1.1~111.12.31)</t>
    </r>
  </si>
  <si>
    <r>
      <rPr>
        <sz val="12"/>
        <rFont val="新細明體"/>
        <family val="1"/>
        <charset val="136"/>
      </rPr>
      <t>項次</t>
    </r>
  </si>
  <si>
    <r>
      <rPr>
        <sz val="12"/>
        <rFont val="新細明體"/>
        <family val="1"/>
        <charset val="136"/>
      </rPr>
      <t>學院</t>
    </r>
  </si>
  <si>
    <r>
      <rPr>
        <sz val="12"/>
        <rFont val="新細明體"/>
        <family val="1"/>
        <charset val="136"/>
      </rPr>
      <t>系所</t>
    </r>
  </si>
  <si>
    <r>
      <rPr>
        <sz val="12"/>
        <rFont val="新細明體"/>
        <family val="1"/>
        <charset val="136"/>
      </rPr>
      <t>教師姓名</t>
    </r>
  </si>
  <si>
    <r>
      <rPr>
        <sz val="12"/>
        <rFont val="新細明體"/>
        <family val="1"/>
        <charset val="136"/>
      </rPr>
      <t>作者群</t>
    </r>
  </si>
  <si>
    <r>
      <rPr>
        <sz val="12"/>
        <rFont val="新細明體"/>
        <family val="1"/>
        <charset val="136"/>
      </rPr>
      <t>期刊</t>
    </r>
    <r>
      <rPr>
        <sz val="12"/>
        <rFont val="Times New Roman"/>
        <family val="1"/>
      </rPr>
      <t>/</t>
    </r>
    <r>
      <rPr>
        <sz val="12"/>
        <rFont val="新細明體"/>
        <family val="1"/>
        <charset val="136"/>
      </rPr>
      <t>學報之論文名稱</t>
    </r>
  </si>
  <si>
    <r>
      <rPr>
        <sz val="12"/>
        <rFont val="新細明體"/>
        <family val="1"/>
        <charset val="136"/>
      </rPr>
      <t>期刊</t>
    </r>
    <r>
      <rPr>
        <sz val="12"/>
        <rFont val="Times New Roman"/>
        <family val="1"/>
      </rPr>
      <t>/</t>
    </r>
    <r>
      <rPr>
        <sz val="12"/>
        <rFont val="新細明體"/>
        <family val="1"/>
        <charset val="136"/>
      </rPr>
      <t>學報名稱</t>
    </r>
  </si>
  <si>
    <r>
      <rPr>
        <sz val="12"/>
        <rFont val="新細明體"/>
        <family val="1"/>
        <charset val="136"/>
      </rPr>
      <t>期刊</t>
    </r>
    <r>
      <rPr>
        <sz val="12"/>
        <rFont val="Times New Roman"/>
        <family val="1"/>
      </rPr>
      <t>/</t>
    </r>
    <r>
      <rPr>
        <sz val="12"/>
        <rFont val="新細明體"/>
        <family val="1"/>
        <charset val="136"/>
      </rPr>
      <t>學報卷數</t>
    </r>
  </si>
  <si>
    <r>
      <rPr>
        <sz val="12"/>
        <rFont val="新細明體"/>
        <family val="1"/>
        <charset val="136"/>
      </rPr>
      <t>期刊</t>
    </r>
    <r>
      <rPr>
        <sz val="12"/>
        <rFont val="Times New Roman"/>
        <family val="1"/>
      </rPr>
      <t>/</t>
    </r>
    <r>
      <rPr>
        <sz val="12"/>
        <rFont val="新細明體"/>
        <family val="1"/>
        <charset val="136"/>
      </rPr>
      <t>學報期數</t>
    </r>
  </si>
  <si>
    <r>
      <rPr>
        <sz val="12"/>
        <rFont val="新細明體"/>
        <family val="1"/>
        <charset val="136"/>
      </rPr>
      <t>頁碼</t>
    </r>
  </si>
  <si>
    <r>
      <rPr>
        <sz val="12"/>
        <rFont val="新細明體"/>
        <family val="1"/>
        <charset val="136"/>
      </rPr>
      <t>發表年</t>
    </r>
  </si>
  <si>
    <r>
      <rPr>
        <sz val="12"/>
        <rFont val="新細明體"/>
        <family val="1"/>
        <charset val="136"/>
      </rPr>
      <t>發表月</t>
    </r>
  </si>
  <si>
    <r>
      <rPr>
        <sz val="12"/>
        <rFont val="新細明體"/>
        <family val="1"/>
        <charset val="136"/>
      </rPr>
      <t>期刊類別</t>
    </r>
  </si>
  <si>
    <r>
      <rPr>
        <sz val="12"/>
        <rFont val="新細明體"/>
        <family val="1"/>
        <charset val="136"/>
      </rPr>
      <t xml:space="preserve">領域別
</t>
    </r>
    <r>
      <rPr>
        <sz val="10"/>
        <rFont val="Times New Roman"/>
        <family val="1"/>
      </rPr>
      <t>(1.</t>
    </r>
    <r>
      <rPr>
        <sz val="10"/>
        <rFont val="新細明體"/>
        <family val="1"/>
        <charset val="136"/>
      </rPr>
      <t>理、</t>
    </r>
    <r>
      <rPr>
        <sz val="10"/>
        <rFont val="Times New Roman"/>
        <family val="1"/>
      </rPr>
      <t>2.</t>
    </r>
    <r>
      <rPr>
        <sz val="10"/>
        <rFont val="新細明體"/>
        <family val="1"/>
        <charset val="136"/>
      </rPr>
      <t>工、</t>
    </r>
    <r>
      <rPr>
        <sz val="10"/>
        <rFont val="Times New Roman"/>
        <family val="1"/>
      </rPr>
      <t>3.</t>
    </r>
    <r>
      <rPr>
        <sz val="10"/>
        <rFont val="新細明體"/>
        <family val="1"/>
        <charset val="136"/>
      </rPr>
      <t>醫、</t>
    </r>
    <r>
      <rPr>
        <sz val="10"/>
        <rFont val="Times New Roman"/>
        <family val="1"/>
      </rPr>
      <t>4.</t>
    </r>
    <r>
      <rPr>
        <sz val="10"/>
        <rFont val="新細明體"/>
        <family val="1"/>
        <charset val="136"/>
      </rPr>
      <t>農、</t>
    </r>
    <r>
      <rPr>
        <sz val="10"/>
        <rFont val="Times New Roman"/>
        <family val="1"/>
      </rPr>
      <t>5.</t>
    </r>
    <r>
      <rPr>
        <sz val="10"/>
        <rFont val="新細明體"/>
        <family val="1"/>
        <charset val="136"/>
      </rPr>
      <t>人文、</t>
    </r>
    <r>
      <rPr>
        <sz val="10"/>
        <rFont val="Times New Roman"/>
        <family val="1"/>
      </rPr>
      <t>6.</t>
    </r>
    <r>
      <rPr>
        <sz val="10"/>
        <rFont val="新細明體"/>
        <family val="1"/>
        <charset val="136"/>
      </rPr>
      <t>社會</t>
    </r>
    <r>
      <rPr>
        <sz val="10"/>
        <rFont val="Times New Roman"/>
        <family val="1"/>
      </rPr>
      <t>)</t>
    </r>
  </si>
  <si>
    <r>
      <rPr>
        <sz val="12"/>
        <rFont val="新細明體"/>
        <family val="1"/>
        <charset val="136"/>
      </rPr>
      <t xml:space="preserve">論文發表型式
</t>
    </r>
    <r>
      <rPr>
        <sz val="10"/>
        <rFont val="新細明體"/>
        <family val="1"/>
        <charset val="136"/>
      </rPr>
      <t>紙本期刊：</t>
    </r>
    <r>
      <rPr>
        <sz val="10"/>
        <rFont val="Times New Roman"/>
        <family val="1"/>
      </rPr>
      <t xml:space="preserve">0
</t>
    </r>
    <r>
      <rPr>
        <sz val="10"/>
        <rFont val="新細明體"/>
        <family val="1"/>
        <charset val="136"/>
      </rPr>
      <t>電子期刊：</t>
    </r>
    <r>
      <rPr>
        <sz val="10"/>
        <rFont val="Times New Roman"/>
        <family val="1"/>
      </rPr>
      <t xml:space="preserve">1
</t>
    </r>
    <r>
      <rPr>
        <sz val="10"/>
        <rFont val="新細明體"/>
        <family val="1"/>
        <charset val="136"/>
      </rPr>
      <t>紙本及電子期刊：</t>
    </r>
    <r>
      <rPr>
        <sz val="10"/>
        <rFont val="Times New Roman"/>
        <family val="1"/>
      </rPr>
      <t>2</t>
    </r>
  </si>
  <si>
    <r>
      <rPr>
        <sz val="12"/>
        <rFont val="新細明體"/>
        <family val="1"/>
        <charset val="136"/>
      </rPr>
      <t xml:space="preserve">教師是否為通訊作者
</t>
    </r>
    <r>
      <rPr>
        <sz val="10"/>
        <rFont val="Times New Roman"/>
        <family val="1"/>
      </rPr>
      <t>(</t>
    </r>
    <r>
      <rPr>
        <sz val="10"/>
        <rFont val="新細明體"/>
        <family val="1"/>
        <charset val="136"/>
      </rPr>
      <t>是</t>
    </r>
    <r>
      <rPr>
        <sz val="10"/>
        <rFont val="Times New Roman"/>
        <family val="1"/>
      </rPr>
      <t>:Y</t>
    </r>
    <r>
      <rPr>
        <sz val="10"/>
        <rFont val="新細明體"/>
        <family val="1"/>
        <charset val="136"/>
      </rPr>
      <t>、否</t>
    </r>
    <r>
      <rPr>
        <sz val="10"/>
        <rFont val="Times New Roman"/>
        <family val="1"/>
      </rPr>
      <t>:N)</t>
    </r>
  </si>
  <si>
    <r>
      <rPr>
        <sz val="12"/>
        <rFont val="新細明體"/>
        <family val="1"/>
        <charset val="136"/>
      </rPr>
      <t>論文期刊</t>
    </r>
    <r>
      <rPr>
        <sz val="12"/>
        <rFont val="Times New Roman"/>
        <family val="1"/>
      </rPr>
      <t>/</t>
    </r>
    <r>
      <rPr>
        <sz val="12"/>
        <rFont val="新細明體"/>
        <family val="1"/>
        <charset val="136"/>
      </rPr>
      <t>學報出版地國別</t>
    </r>
    <r>
      <rPr>
        <sz val="12"/>
        <rFont val="Times New Roman"/>
        <family val="1"/>
      </rPr>
      <t>/</t>
    </r>
    <r>
      <rPr>
        <sz val="12"/>
        <rFont val="新細明體"/>
        <family val="1"/>
        <charset val="136"/>
      </rPr>
      <t>地區</t>
    </r>
  </si>
  <si>
    <r>
      <rPr>
        <sz val="12"/>
        <rFont val="新細明體"/>
        <family val="1"/>
        <charset val="136"/>
      </rPr>
      <t xml:space="preserve">出版地
</t>
    </r>
    <r>
      <rPr>
        <sz val="10"/>
        <rFont val="Times New Roman"/>
        <family val="1"/>
      </rPr>
      <t>(</t>
    </r>
    <r>
      <rPr>
        <sz val="10"/>
        <rFont val="新細明體"/>
        <family val="1"/>
        <charset val="136"/>
      </rPr>
      <t>境內、境外</t>
    </r>
    <r>
      <rPr>
        <sz val="10"/>
        <rFont val="Times New Roman"/>
        <family val="1"/>
      </rPr>
      <t>)</t>
    </r>
  </si>
  <si>
    <r>
      <rPr>
        <sz val="12"/>
        <rFont val="新細明體"/>
        <family val="1"/>
        <charset val="136"/>
      </rPr>
      <t>期刊</t>
    </r>
    <r>
      <rPr>
        <sz val="12"/>
        <rFont val="Times New Roman"/>
        <family val="1"/>
      </rPr>
      <t>/</t>
    </r>
    <r>
      <rPr>
        <sz val="12"/>
        <rFont val="新細明體"/>
        <family val="1"/>
        <charset val="136"/>
      </rPr>
      <t>學報是否具審稿制度</t>
    </r>
  </si>
  <si>
    <r>
      <rPr>
        <sz val="12"/>
        <rFont val="新細明體"/>
        <family val="1"/>
        <charset val="136"/>
      </rPr>
      <t>語文別顯示</t>
    </r>
  </si>
  <si>
    <r>
      <rPr>
        <sz val="12"/>
        <rFont val="新細明體"/>
        <family val="1"/>
        <charset val="136"/>
      </rPr>
      <t>備註</t>
    </r>
  </si>
  <si>
    <r>
      <rPr>
        <sz val="12"/>
        <rFont val="新細明體"/>
        <family val="1"/>
        <charset val="136"/>
      </rPr>
      <t>人社</t>
    </r>
  </si>
  <si>
    <r>
      <rPr>
        <sz val="12"/>
        <rFont val="新細明體"/>
        <family val="1"/>
        <charset val="136"/>
      </rPr>
      <t>台灣語文與傳播學系</t>
    </r>
  </si>
  <si>
    <r>
      <rPr>
        <sz val="12"/>
        <rFont val="新細明體"/>
        <family val="1"/>
        <charset val="136"/>
      </rPr>
      <t>黃惠禎</t>
    </r>
  </si>
  <si>
    <r>
      <rPr>
        <b/>
        <u/>
        <sz val="12"/>
        <rFont val="新細明體"/>
        <family val="1"/>
        <charset val="136"/>
      </rPr>
      <t>黃惠禎</t>
    </r>
  </si>
  <si>
    <r>
      <rPr>
        <sz val="12"/>
        <rFont val="新細明體"/>
        <family val="1"/>
        <charset val="136"/>
      </rPr>
      <t>《臺灣之聲》與戰後台灣文化的重建</t>
    </r>
  </si>
  <si>
    <r>
      <rPr>
        <sz val="12"/>
        <rFont val="新細明體"/>
        <family val="1"/>
        <charset val="136"/>
      </rPr>
      <t>台灣文學研究學報</t>
    </r>
  </si>
  <si>
    <r>
      <t>35</t>
    </r>
    <r>
      <rPr>
        <sz val="12"/>
        <rFont val="新細明體"/>
        <family val="1"/>
        <charset val="136"/>
      </rPr>
      <t>期</t>
    </r>
  </si>
  <si>
    <r>
      <rPr>
        <sz val="12"/>
        <rFont val="新細明體"/>
        <family val="1"/>
        <charset val="136"/>
      </rPr>
      <t>中文</t>
    </r>
  </si>
  <si>
    <r>
      <rPr>
        <sz val="12"/>
        <rFont val="新細明體"/>
        <family val="1"/>
        <charset val="136"/>
      </rPr>
      <t>林玉鵬</t>
    </r>
  </si>
  <si>
    <r>
      <rPr>
        <b/>
        <u/>
        <sz val="12"/>
        <rFont val="新細明體"/>
        <family val="1"/>
        <charset val="136"/>
      </rPr>
      <t>林玉鵬</t>
    </r>
    <r>
      <rPr>
        <sz val="12"/>
        <rFont val="新細明體"/>
        <family val="1"/>
        <charset val="136"/>
      </rPr>
      <t>、蔡蕙如</t>
    </r>
    <r>
      <rPr>
        <sz val="12"/>
        <rFont val="Times New Roman"/>
        <family val="1"/>
      </rPr>
      <t>*</t>
    </r>
  </si>
  <si>
    <r>
      <rPr>
        <sz val="12"/>
        <rFont val="新細明體"/>
        <family val="1"/>
        <charset val="136"/>
      </rPr>
      <t>傳播、文化與政治</t>
    </r>
  </si>
  <si>
    <r>
      <rPr>
        <sz val="12"/>
        <rFont val="新細明體"/>
        <family val="1"/>
        <charset val="136"/>
      </rPr>
      <t>其他專業學術期刊、學報</t>
    </r>
  </si>
  <si>
    <r>
      <rPr>
        <sz val="12"/>
        <rFont val="細明體"/>
        <family val="3"/>
        <charset val="136"/>
      </rPr>
      <t>邱雅芳</t>
    </r>
  </si>
  <si>
    <r>
      <t>41</t>
    </r>
    <r>
      <rPr>
        <sz val="12"/>
        <rFont val="細明體"/>
        <family val="3"/>
        <charset val="136"/>
      </rPr>
      <t>期</t>
    </r>
  </si>
  <si>
    <r>
      <rPr>
        <sz val="12"/>
        <rFont val="細明體"/>
        <family val="3"/>
        <charset val="136"/>
      </rPr>
      <t>是</t>
    </r>
  </si>
  <si>
    <r>
      <rPr>
        <sz val="12"/>
        <rFont val="細明體"/>
        <family val="3"/>
        <charset val="136"/>
      </rPr>
      <t>中文</t>
    </r>
  </si>
  <si>
    <r>
      <rPr>
        <b/>
        <sz val="15"/>
        <rFont val="新細明體"/>
        <family val="1"/>
        <charset val="136"/>
      </rPr>
      <t>台灣語文與傳播學系</t>
    </r>
    <r>
      <rPr>
        <b/>
        <sz val="15"/>
        <rFont val="Times New Roman"/>
        <family val="1"/>
      </rPr>
      <t xml:space="preserve"> </t>
    </r>
    <r>
      <rPr>
        <b/>
        <sz val="15"/>
        <rFont val="新細明體"/>
        <family val="1"/>
        <charset val="136"/>
      </rPr>
      <t>小計</t>
    </r>
  </si>
  <si>
    <r>
      <t>THCI</t>
    </r>
    <r>
      <rPr>
        <sz val="12"/>
        <rFont val="新細明體"/>
        <family val="1"/>
        <charset val="136"/>
      </rPr>
      <t>：</t>
    </r>
    <r>
      <rPr>
        <sz val="12"/>
        <rFont val="Times New Roman"/>
        <family val="1"/>
      </rPr>
      <t xml:space="preserve">2 </t>
    </r>
    <r>
      <rPr>
        <sz val="12"/>
        <rFont val="新細明體"/>
        <family val="1"/>
        <charset val="136"/>
      </rPr>
      <t>；</t>
    </r>
    <r>
      <rPr>
        <sz val="12"/>
        <rFont val="Times New Roman"/>
        <family val="1"/>
      </rPr>
      <t xml:space="preserve"> </t>
    </r>
    <r>
      <rPr>
        <sz val="12"/>
        <rFont val="新細明體"/>
        <family val="1"/>
        <charset val="136"/>
      </rPr>
      <t>其他：</t>
    </r>
    <r>
      <rPr>
        <sz val="12"/>
        <rFont val="Times New Roman"/>
        <family val="1"/>
      </rPr>
      <t>1</t>
    </r>
  </si>
  <si>
    <r>
      <rPr>
        <sz val="12"/>
        <rFont val="新細明體"/>
        <family val="1"/>
        <charset val="136"/>
      </rPr>
      <t>華語文學系</t>
    </r>
  </si>
  <si>
    <r>
      <rPr>
        <sz val="12"/>
        <rFont val="新細明體"/>
        <family val="1"/>
        <charset val="136"/>
      </rPr>
      <t>溫如梅</t>
    </r>
  </si>
  <si>
    <r>
      <t xml:space="preserve">Do, H. D., </t>
    </r>
    <r>
      <rPr>
        <b/>
        <u/>
        <sz val="12"/>
        <rFont val="Times New Roman"/>
        <family val="1"/>
      </rPr>
      <t>Wen, J. M</t>
    </r>
    <r>
      <rPr>
        <sz val="12"/>
        <rFont val="Times New Roman"/>
        <family val="1"/>
      </rPr>
      <t>.*, &amp; Huang, S. K.</t>
    </r>
  </si>
  <si>
    <r>
      <rPr>
        <sz val="12"/>
        <rFont val="新細明體"/>
        <family val="1"/>
        <charset val="136"/>
      </rPr>
      <t>期刊外文</t>
    </r>
  </si>
  <si>
    <r>
      <rPr>
        <sz val="12"/>
        <rFont val="新細明體"/>
        <family val="1"/>
        <charset val="136"/>
      </rPr>
      <t>鄂貞君</t>
    </r>
  </si>
  <si>
    <r>
      <rPr>
        <b/>
        <u/>
        <sz val="12"/>
        <rFont val="新細明體"/>
        <family val="1"/>
        <charset val="136"/>
      </rPr>
      <t>鄂貞君</t>
    </r>
    <r>
      <rPr>
        <sz val="12"/>
        <rFont val="Times New Roman"/>
        <family val="1"/>
      </rPr>
      <t>*</t>
    </r>
    <r>
      <rPr>
        <sz val="12"/>
        <rFont val="新細明體"/>
        <family val="1"/>
        <charset val="136"/>
      </rPr>
      <t>、王驄穎、張育慈、蕭竹岑。</t>
    </r>
  </si>
  <si>
    <r>
      <rPr>
        <sz val="12"/>
        <rFont val="新細明體"/>
        <family val="1"/>
        <charset val="136"/>
      </rPr>
      <t>臺灣社區詞「辦桌」於新聞文本的分布與對</t>
    </r>
    <r>
      <rPr>
        <sz val="12"/>
        <rFont val="Times New Roman"/>
        <family val="1"/>
      </rPr>
      <t xml:space="preserve"> CSL </t>
    </r>
    <r>
      <rPr>
        <sz val="12"/>
        <rFont val="新細明體"/>
        <family val="1"/>
        <charset val="136"/>
      </rPr>
      <t>文化教學的建議</t>
    </r>
  </si>
  <si>
    <r>
      <rPr>
        <sz val="12"/>
        <rFont val="新細明體"/>
        <family val="1"/>
        <charset val="136"/>
      </rPr>
      <t>華語文教學研究</t>
    </r>
  </si>
  <si>
    <r>
      <rPr>
        <b/>
        <sz val="15"/>
        <rFont val="新細明體"/>
        <family val="1"/>
        <charset val="136"/>
      </rPr>
      <t>華語文學系</t>
    </r>
    <r>
      <rPr>
        <b/>
        <sz val="15"/>
        <rFont val="Times New Roman"/>
        <family val="1"/>
      </rPr>
      <t xml:space="preserve"> </t>
    </r>
    <r>
      <rPr>
        <b/>
        <sz val="15"/>
        <rFont val="新細明體"/>
        <family val="1"/>
        <charset val="136"/>
      </rPr>
      <t>小計</t>
    </r>
  </si>
  <si>
    <r>
      <t>SSCI</t>
    </r>
    <r>
      <rPr>
        <sz val="12"/>
        <rFont val="新細明體"/>
        <family val="1"/>
        <charset val="136"/>
      </rPr>
      <t>：</t>
    </r>
    <r>
      <rPr>
        <sz val="12"/>
        <rFont val="Times New Roman"/>
        <family val="1"/>
      </rPr>
      <t xml:space="preserve">1 </t>
    </r>
    <r>
      <rPr>
        <sz val="12"/>
        <rFont val="新細明體"/>
        <family val="1"/>
        <charset val="136"/>
      </rPr>
      <t>；</t>
    </r>
    <r>
      <rPr>
        <sz val="12"/>
        <rFont val="Times New Roman"/>
        <family val="1"/>
      </rPr>
      <t xml:space="preserve"> THCI</t>
    </r>
    <r>
      <rPr>
        <sz val="12"/>
        <rFont val="新細明體"/>
        <family val="1"/>
        <charset val="136"/>
      </rPr>
      <t>：</t>
    </r>
    <r>
      <rPr>
        <sz val="12"/>
        <rFont val="Times New Roman"/>
        <family val="1"/>
      </rPr>
      <t>1</t>
    </r>
  </si>
  <si>
    <r>
      <rPr>
        <sz val="12"/>
        <rFont val="新細明體"/>
        <family val="1"/>
        <charset val="136"/>
      </rPr>
      <t>客家</t>
    </r>
  </si>
  <si>
    <r>
      <rPr>
        <sz val="12"/>
        <rFont val="新細明體"/>
        <family val="1"/>
        <charset val="136"/>
      </rPr>
      <t>文化創意與數位行銷學系</t>
    </r>
  </si>
  <si>
    <r>
      <rPr>
        <sz val="12"/>
        <rFont val="新細明體"/>
        <family val="1"/>
        <charset val="136"/>
      </rPr>
      <t>張陳基</t>
    </r>
  </si>
  <si>
    <r>
      <rPr>
        <sz val="12"/>
        <rFont val="新細明體"/>
        <family val="1"/>
        <charset val="136"/>
      </rPr>
      <t>許雲翔、柯念廷、張陳基</t>
    </r>
  </si>
  <si>
    <r>
      <t>AI</t>
    </r>
    <r>
      <rPr>
        <sz val="12"/>
        <rFont val="新細明體"/>
        <family val="1"/>
        <charset val="136"/>
      </rPr>
      <t>客語諺語學習型對話機器人服務設計</t>
    </r>
  </si>
  <si>
    <r>
      <rPr>
        <sz val="12"/>
        <rFont val="新細明體"/>
        <family val="1"/>
        <charset val="136"/>
      </rPr>
      <t>全球客家研究</t>
    </r>
  </si>
  <si>
    <r>
      <rPr>
        <b/>
        <u/>
        <sz val="12"/>
        <rFont val="Times New Roman"/>
        <family val="1"/>
      </rPr>
      <t>Chang, Chen-Chi</t>
    </r>
    <r>
      <rPr>
        <sz val="12"/>
        <rFont val="Times New Roman"/>
        <family val="1"/>
      </rPr>
      <t>; Lin, Yu-Hsun*</t>
    </r>
  </si>
  <si>
    <r>
      <rPr>
        <sz val="12"/>
        <rFont val="新細明體"/>
        <family val="1"/>
        <charset val="136"/>
      </rPr>
      <t>外文</t>
    </r>
  </si>
  <si>
    <r>
      <rPr>
        <sz val="12"/>
        <rFont val="新細明體"/>
        <family val="1"/>
        <charset val="136"/>
      </rPr>
      <t>李筑軒</t>
    </r>
  </si>
  <si>
    <r>
      <rPr>
        <b/>
        <u/>
        <sz val="12"/>
        <rFont val="新細明體"/>
        <family val="1"/>
        <charset val="136"/>
      </rPr>
      <t>李筑軒</t>
    </r>
    <r>
      <rPr>
        <sz val="12"/>
        <rFont val="新細明體"/>
        <family val="1"/>
        <charset val="136"/>
      </rPr>
      <t>、賴憬霖</t>
    </r>
  </si>
  <si>
    <r>
      <rPr>
        <sz val="12"/>
        <rFont val="新細明體"/>
        <family val="1"/>
        <charset val="136"/>
      </rPr>
      <t>服務設計導入使用者優化體驗之研究</t>
    </r>
  </si>
  <si>
    <r>
      <rPr>
        <sz val="12"/>
        <rFont val="新細明體"/>
        <family val="1"/>
        <charset val="136"/>
      </rPr>
      <t>休閒研究</t>
    </r>
    <r>
      <rPr>
        <sz val="12"/>
        <rFont val="Times New Roman"/>
        <family val="1"/>
      </rPr>
      <t>Leisure Study</t>
    </r>
  </si>
  <si>
    <r>
      <rPr>
        <sz val="12"/>
        <rFont val="新細明體"/>
        <family val="1"/>
        <charset val="136"/>
      </rPr>
      <t>期刊中文</t>
    </r>
  </si>
  <si>
    <r>
      <rPr>
        <b/>
        <sz val="15"/>
        <rFont val="新細明體"/>
        <family val="1"/>
        <charset val="136"/>
      </rPr>
      <t>文化創意與數位行銷學系</t>
    </r>
    <r>
      <rPr>
        <b/>
        <sz val="15"/>
        <rFont val="Times New Roman"/>
        <family val="1"/>
      </rPr>
      <t xml:space="preserve"> </t>
    </r>
    <r>
      <rPr>
        <b/>
        <sz val="15"/>
        <rFont val="新細明體"/>
        <family val="1"/>
        <charset val="136"/>
      </rPr>
      <t>小計</t>
    </r>
  </si>
  <si>
    <r>
      <t>SSCI</t>
    </r>
    <r>
      <rPr>
        <sz val="12"/>
        <rFont val="新細明體"/>
        <family val="1"/>
        <charset val="136"/>
      </rPr>
      <t>：</t>
    </r>
    <r>
      <rPr>
        <sz val="12"/>
        <rFont val="Times New Roman"/>
        <family val="1"/>
      </rPr>
      <t xml:space="preserve">1 </t>
    </r>
    <r>
      <rPr>
        <sz val="12"/>
        <rFont val="新細明體"/>
        <family val="1"/>
        <charset val="136"/>
      </rPr>
      <t>；</t>
    </r>
    <r>
      <rPr>
        <sz val="12"/>
        <rFont val="Times New Roman"/>
        <family val="1"/>
      </rPr>
      <t xml:space="preserve"> </t>
    </r>
    <r>
      <rPr>
        <sz val="12"/>
        <rFont val="新細明體"/>
        <family val="1"/>
        <charset val="136"/>
      </rPr>
      <t>其他：</t>
    </r>
    <r>
      <rPr>
        <sz val="12"/>
        <rFont val="Times New Roman"/>
        <family val="1"/>
      </rPr>
      <t>2</t>
    </r>
  </si>
  <si>
    <r>
      <rPr>
        <sz val="12"/>
        <rFont val="新細明體"/>
        <family val="1"/>
        <charset val="136"/>
      </rPr>
      <t>文化觀光產業學系</t>
    </r>
  </si>
  <si>
    <r>
      <rPr>
        <sz val="12"/>
        <rFont val="新細明體"/>
        <family val="1"/>
        <charset val="136"/>
      </rPr>
      <t>徐輔潔</t>
    </r>
  </si>
  <si>
    <r>
      <t xml:space="preserve">Su Zhang, </t>
    </r>
    <r>
      <rPr>
        <b/>
        <u/>
        <sz val="12"/>
        <rFont val="Times New Roman"/>
        <family val="1"/>
      </rPr>
      <t>Fu-Chieh Hsu</t>
    </r>
    <r>
      <rPr>
        <sz val="12"/>
        <rFont val="Times New Roman"/>
        <family val="1"/>
      </rPr>
      <t>, Yang Zhang</t>
    </r>
  </si>
  <si>
    <r>
      <rPr>
        <b/>
        <u/>
        <sz val="12"/>
        <rFont val="Times New Roman"/>
        <family val="1"/>
      </rPr>
      <t>Hsu, Fu Chieh</t>
    </r>
    <r>
      <rPr>
        <sz val="12"/>
        <rFont val="Times New Roman"/>
        <family val="1"/>
      </rPr>
      <t>; Zhang, Su; Zhang, Yang*; Lee, Timothy J.</t>
    </r>
  </si>
  <si>
    <r>
      <rPr>
        <sz val="12"/>
        <rFont val="新細明體"/>
        <family val="1"/>
        <charset val="136"/>
      </rPr>
      <t>馮祥勇
范瑞玲</t>
    </r>
  </si>
  <si>
    <r>
      <rPr>
        <b/>
        <u/>
        <sz val="12"/>
        <rFont val="新細明體"/>
        <family val="1"/>
        <charset val="136"/>
      </rPr>
      <t>馮祥勇</t>
    </r>
    <r>
      <rPr>
        <sz val="12"/>
        <rFont val="新細明體"/>
        <family val="1"/>
        <charset val="136"/>
      </rPr>
      <t>、陳重陽、</t>
    </r>
    <r>
      <rPr>
        <b/>
        <u/>
        <sz val="12"/>
        <rFont val="新細明體"/>
        <family val="1"/>
        <charset val="136"/>
      </rPr>
      <t>范瑞玲</t>
    </r>
    <r>
      <rPr>
        <sz val="12"/>
        <rFont val="Times New Roman"/>
        <family val="1"/>
      </rPr>
      <t>*</t>
    </r>
  </si>
  <si>
    <r>
      <rPr>
        <sz val="12"/>
        <rFont val="新細明體"/>
        <family val="1"/>
        <charset val="136"/>
      </rPr>
      <t>從創新傳播觀點探討農業轉型</t>
    </r>
    <r>
      <rPr>
        <sz val="12"/>
        <rFont val="Times New Roman"/>
        <family val="1"/>
      </rPr>
      <t>—</t>
    </r>
    <r>
      <rPr>
        <sz val="12"/>
        <rFont val="新細明體"/>
        <family val="1"/>
        <charset val="136"/>
      </rPr>
      <t xml:space="preserve">臺中東勢山城咖啡產業案例
</t>
    </r>
  </si>
  <si>
    <r>
      <rPr>
        <sz val="12"/>
        <rFont val="新細明體"/>
        <family val="1"/>
        <charset val="136"/>
      </rPr>
      <t>聯大學報</t>
    </r>
  </si>
  <si>
    <r>
      <rPr>
        <sz val="12"/>
        <rFont val="新細明體"/>
        <family val="1"/>
        <charset val="136"/>
      </rPr>
      <t>馮祥勇</t>
    </r>
  </si>
  <si>
    <r>
      <rPr>
        <b/>
        <u/>
        <sz val="12"/>
        <rFont val="新細明體"/>
        <family val="1"/>
        <charset val="136"/>
      </rPr>
      <t>馮祥勇</t>
    </r>
    <r>
      <rPr>
        <sz val="12"/>
        <rFont val="新細明體"/>
        <family val="1"/>
        <charset val="136"/>
      </rPr>
      <t>、黃千玳</t>
    </r>
  </si>
  <si>
    <r>
      <rPr>
        <sz val="12"/>
        <rFont val="新細明體"/>
        <family val="1"/>
        <charset val="136"/>
      </rPr>
      <t>觀光產業與航空管理期刊</t>
    </r>
  </si>
  <si>
    <r>
      <rPr>
        <sz val="12"/>
        <rFont val="新細明體"/>
        <family val="1"/>
        <charset val="136"/>
      </rPr>
      <t>是</t>
    </r>
  </si>
  <si>
    <r>
      <rPr>
        <b/>
        <sz val="15"/>
        <rFont val="新細明體"/>
        <family val="1"/>
        <charset val="136"/>
      </rPr>
      <t>文化觀光產業學系</t>
    </r>
    <r>
      <rPr>
        <b/>
        <sz val="15"/>
        <rFont val="Times New Roman"/>
        <family val="1"/>
      </rPr>
      <t xml:space="preserve"> </t>
    </r>
    <r>
      <rPr>
        <b/>
        <sz val="15"/>
        <rFont val="新細明體"/>
        <family val="1"/>
        <charset val="136"/>
      </rPr>
      <t>小計</t>
    </r>
  </si>
  <si>
    <r>
      <t>SSCI</t>
    </r>
    <r>
      <rPr>
        <sz val="12"/>
        <rFont val="新細明體"/>
        <family val="1"/>
        <charset val="136"/>
      </rPr>
      <t>：</t>
    </r>
    <r>
      <rPr>
        <sz val="12"/>
        <rFont val="Times New Roman"/>
        <family val="1"/>
      </rPr>
      <t xml:space="preserve">2 </t>
    </r>
    <r>
      <rPr>
        <sz val="12"/>
        <rFont val="新細明體"/>
        <family val="1"/>
        <charset val="136"/>
      </rPr>
      <t>；</t>
    </r>
    <r>
      <rPr>
        <sz val="12"/>
        <rFont val="Times New Roman"/>
        <family val="1"/>
      </rPr>
      <t xml:space="preserve"> </t>
    </r>
    <r>
      <rPr>
        <sz val="12"/>
        <rFont val="新細明體"/>
        <family val="1"/>
        <charset val="136"/>
      </rPr>
      <t>其他：</t>
    </r>
    <r>
      <rPr>
        <sz val="12"/>
        <rFont val="Times New Roman"/>
        <family val="1"/>
      </rPr>
      <t>2</t>
    </r>
  </si>
  <si>
    <r>
      <rPr>
        <sz val="12"/>
        <rFont val="新細明體"/>
        <family val="1"/>
        <charset val="136"/>
      </rPr>
      <t>客家語言與傳播研究所</t>
    </r>
  </si>
  <si>
    <r>
      <rPr>
        <sz val="12"/>
        <rFont val="新細明體"/>
        <family val="1"/>
        <charset val="136"/>
      </rPr>
      <t>鄭明中</t>
    </r>
    <r>
      <rPr>
        <sz val="12"/>
        <rFont val="Times New Roman"/>
        <family val="1"/>
      </rPr>
      <t>*</t>
    </r>
  </si>
  <si>
    <r>
      <rPr>
        <sz val="12"/>
        <rFont val="新細明體"/>
        <family val="1"/>
        <charset val="136"/>
      </rPr>
      <t>張月珍，</t>
    </r>
    <r>
      <rPr>
        <b/>
        <u/>
        <sz val="12"/>
        <rFont val="新細明體"/>
        <family val="1"/>
        <charset val="136"/>
      </rPr>
      <t>鄭明中</t>
    </r>
    <r>
      <rPr>
        <sz val="12"/>
        <rFont val="Times New Roman"/>
        <family val="1"/>
      </rPr>
      <t>*</t>
    </r>
  </si>
  <si>
    <r>
      <rPr>
        <sz val="12"/>
        <rFont val="新細明體"/>
        <family val="1"/>
        <charset val="136"/>
      </rPr>
      <t>東勢客家話陰平變調與小稱調的比較研究：社會語音學觀點</t>
    </r>
  </si>
  <si>
    <r>
      <t>Journal of National Taiwan Normal University</t>
    </r>
    <r>
      <rPr>
        <sz val="12"/>
        <rFont val="新細明體"/>
        <family val="1"/>
        <charset val="136"/>
      </rPr>
      <t>《師大學報》</t>
    </r>
  </si>
  <si>
    <r>
      <rPr>
        <sz val="12"/>
        <rFont val="新細明體"/>
        <family val="1"/>
        <charset val="136"/>
      </rPr>
      <t>鄭明中</t>
    </r>
  </si>
  <si>
    <r>
      <rPr>
        <b/>
        <u/>
        <sz val="12"/>
        <rFont val="新細明體"/>
        <family val="1"/>
        <charset val="136"/>
      </rPr>
      <t>鄭明中</t>
    </r>
    <r>
      <rPr>
        <b/>
        <u/>
        <sz val="12"/>
        <rFont val="Times New Roman"/>
        <family val="1"/>
      </rPr>
      <t>*</t>
    </r>
  </si>
  <si>
    <r>
      <rPr>
        <sz val="12"/>
        <rFont val="新細明體"/>
        <family val="1"/>
        <charset val="136"/>
      </rPr>
      <t>苗栗四縣客家話兒向語與成人語陽平調與陰平變調的聲學比較研究</t>
    </r>
  </si>
  <si>
    <r>
      <rPr>
        <sz val="12"/>
        <rFont val="新細明體"/>
        <family val="1"/>
        <charset val="136"/>
      </rPr>
      <t>臺北教育大學語文集刊</t>
    </r>
  </si>
  <si>
    <r>
      <rPr>
        <sz val="12"/>
        <rFont val="新細明體"/>
        <family val="1"/>
        <charset val="136"/>
      </rPr>
      <t>張月珍、鄭明中</t>
    </r>
  </si>
  <si>
    <r>
      <rPr>
        <sz val="12"/>
        <rFont val="新細明體"/>
        <family val="1"/>
        <charset val="136"/>
      </rPr>
      <t>基於《線上賽夏語詞典》之賽夏語元音聲學探究</t>
    </r>
  </si>
  <si>
    <r>
      <rPr>
        <sz val="12"/>
        <rFont val="新細明體"/>
        <family val="1"/>
        <charset val="136"/>
      </rPr>
      <t>高雄師大學報：人文與藝術類</t>
    </r>
  </si>
  <si>
    <r>
      <rPr>
        <sz val="12"/>
        <rFont val="細明體"/>
        <family val="3"/>
        <charset val="136"/>
      </rPr>
      <t>傅柏維</t>
    </r>
  </si>
  <si>
    <r>
      <rPr>
        <sz val="10"/>
        <rFont val="細明體"/>
        <family val="3"/>
        <charset val="136"/>
      </rPr>
      <t>附件</t>
    </r>
    <r>
      <rPr>
        <sz val="10"/>
        <rFont val="Times New Roman"/>
        <family val="1"/>
      </rPr>
      <t>2</t>
    </r>
    <r>
      <rPr>
        <sz val="10"/>
        <rFont val="細明體"/>
        <family val="3"/>
        <charset val="136"/>
      </rPr>
      <t>、</t>
    </r>
    <r>
      <rPr>
        <sz val="10"/>
        <rFont val="Times New Roman"/>
        <family val="1"/>
      </rPr>
      <t>3</t>
    </r>
    <r>
      <rPr>
        <sz val="10"/>
        <rFont val="細明體"/>
        <family val="3"/>
        <charset val="136"/>
      </rPr>
      <t xml:space="preserve">：接受信
</t>
    </r>
    <r>
      <rPr>
        <sz val="10"/>
        <rFont val="Times New Roman"/>
        <family val="1"/>
      </rPr>
      <t>(</t>
    </r>
    <r>
      <rPr>
        <sz val="10"/>
        <rFont val="細明體"/>
        <family val="3"/>
        <charset val="136"/>
      </rPr>
      <t>學刊實際於</t>
    </r>
    <r>
      <rPr>
        <sz val="10"/>
        <rFont val="Times New Roman"/>
        <family val="1"/>
      </rPr>
      <t>111</t>
    </r>
    <r>
      <rPr>
        <sz val="10"/>
        <rFont val="細明體"/>
        <family val="3"/>
        <charset val="136"/>
      </rPr>
      <t>年出版，論文於</t>
    </r>
    <r>
      <rPr>
        <sz val="10"/>
        <rFont val="Times New Roman"/>
        <family val="1"/>
      </rPr>
      <t>111</t>
    </r>
    <r>
      <rPr>
        <sz val="10"/>
        <rFont val="細明體"/>
        <family val="3"/>
        <charset val="136"/>
      </rPr>
      <t>年</t>
    </r>
    <r>
      <rPr>
        <sz val="10"/>
        <rFont val="Times New Roman"/>
        <family val="1"/>
      </rPr>
      <t>4</t>
    </r>
    <r>
      <rPr>
        <sz val="10"/>
        <rFont val="細明體"/>
        <family val="3"/>
        <charset val="136"/>
      </rPr>
      <t>月接受刊登。</t>
    </r>
    <r>
      <rPr>
        <sz val="10"/>
        <rFont val="Times New Roman"/>
        <family val="1"/>
      </rPr>
      <t>)</t>
    </r>
  </si>
  <si>
    <r>
      <rPr>
        <sz val="12"/>
        <rFont val="細明體"/>
        <family val="3"/>
        <charset val="136"/>
      </rPr>
      <t>泰北萊掌村阿卡族節慶文化田野資料</t>
    </r>
  </si>
  <si>
    <r>
      <rPr>
        <sz val="12"/>
        <rFont val="細明體"/>
        <family val="3"/>
        <charset val="136"/>
      </rPr>
      <t>民族學研究所資料彙編</t>
    </r>
  </si>
  <si>
    <r>
      <rPr>
        <sz val="10"/>
        <rFont val="細明體"/>
        <family val="3"/>
        <charset val="136"/>
      </rPr>
      <t>無</t>
    </r>
  </si>
  <si>
    <r>
      <rPr>
        <sz val="12"/>
        <rFont val="新細明體"/>
        <family val="1"/>
        <charset val="136"/>
      </rPr>
      <t>范瑞玲</t>
    </r>
    <r>
      <rPr>
        <sz val="12"/>
        <rFont val="Times New Roman"/>
        <family val="1"/>
      </rPr>
      <t>*</t>
    </r>
  </si>
  <si>
    <r>
      <rPr>
        <sz val="11"/>
        <rFont val="新細明體"/>
        <family val="1"/>
        <charset val="136"/>
      </rPr>
      <t>羅知禾、范瑞玲</t>
    </r>
    <r>
      <rPr>
        <sz val="11"/>
        <rFont val="Times New Roman"/>
        <family val="1"/>
      </rPr>
      <t>*</t>
    </r>
  </si>
  <si>
    <r>
      <rPr>
        <sz val="12"/>
        <rFont val="新細明體"/>
        <family val="1"/>
        <charset val="136"/>
      </rPr>
      <t xml:space="preserve">臺中東勢地區客語薪傳師推動幼兒客語教學的困境
</t>
    </r>
  </si>
  <si>
    <r>
      <rPr>
        <sz val="11"/>
        <rFont val="新細明體"/>
        <family val="1"/>
        <charset val="136"/>
      </rPr>
      <t>其他專業學術期刊、學報</t>
    </r>
  </si>
  <si>
    <r>
      <rPr>
        <sz val="12"/>
        <rFont val="新細明體"/>
        <family val="1"/>
        <charset val="136"/>
      </rPr>
      <t>中華民國</t>
    </r>
    <r>
      <rPr>
        <sz val="12"/>
        <rFont val="Times New Roman"/>
        <family val="1"/>
      </rPr>
      <t>/</t>
    </r>
    <r>
      <rPr>
        <sz val="12"/>
        <rFont val="新細明體"/>
        <family val="1"/>
        <charset val="136"/>
      </rPr>
      <t>臺灣</t>
    </r>
  </si>
  <si>
    <r>
      <rPr>
        <sz val="11"/>
        <rFont val="新細明體"/>
        <family val="1"/>
        <charset val="136"/>
      </rPr>
      <t>中文</t>
    </r>
  </si>
  <si>
    <r>
      <rPr>
        <sz val="11"/>
        <rFont val="新細明體"/>
        <family val="1"/>
        <charset val="136"/>
      </rPr>
      <t>附件</t>
    </r>
    <r>
      <rPr>
        <sz val="11"/>
        <rFont val="Times New Roman"/>
        <family val="1"/>
      </rPr>
      <t>1</t>
    </r>
    <r>
      <rPr>
        <sz val="11"/>
        <rFont val="新細明體"/>
        <family val="1"/>
        <charset val="136"/>
      </rPr>
      <t>：期刊封面及目錄</t>
    </r>
  </si>
  <si>
    <r>
      <rPr>
        <b/>
        <sz val="15"/>
        <rFont val="新細明體"/>
        <family val="1"/>
        <charset val="136"/>
      </rPr>
      <t>客家語言與傳播研究所</t>
    </r>
    <r>
      <rPr>
        <b/>
        <sz val="15"/>
        <rFont val="Times New Roman"/>
        <family val="1"/>
      </rPr>
      <t xml:space="preserve"> </t>
    </r>
    <r>
      <rPr>
        <b/>
        <sz val="15"/>
        <rFont val="新細明體"/>
        <family val="1"/>
        <charset val="136"/>
      </rPr>
      <t>小計</t>
    </r>
  </si>
  <si>
    <r>
      <rPr>
        <sz val="12"/>
        <rFont val="新細明體"/>
        <family val="1"/>
        <charset val="136"/>
      </rPr>
      <t>其他：</t>
    </r>
    <r>
      <rPr>
        <sz val="12"/>
        <rFont val="Times New Roman"/>
        <family val="1"/>
      </rPr>
      <t>6</t>
    </r>
  </si>
  <si>
    <r>
      <rPr>
        <sz val="12"/>
        <rFont val="新細明體"/>
        <family val="1"/>
        <charset val="136"/>
      </rPr>
      <t>理工</t>
    </r>
  </si>
  <si>
    <r>
      <rPr>
        <sz val="12"/>
        <rFont val="新細明體"/>
        <family val="1"/>
        <charset val="136"/>
      </rPr>
      <t>土木與防災工程學系</t>
    </r>
  </si>
  <si>
    <r>
      <rPr>
        <sz val="12"/>
        <rFont val="新細明體"/>
        <family val="1"/>
        <charset val="136"/>
      </rPr>
      <t>楊哲銘</t>
    </r>
  </si>
  <si>
    <r>
      <rPr>
        <b/>
        <u/>
        <sz val="12"/>
        <rFont val="Times New Roman"/>
        <family val="1"/>
      </rPr>
      <t>Yang, Che-Ming</t>
    </r>
    <r>
      <rPr>
        <sz val="12"/>
        <rFont val="Times New Roman"/>
        <family val="1"/>
      </rPr>
      <t>; Lee, Chung-Hsun; Liu, Chun-Yuan; Huang, Wei-Kai; Weng, Meng-Chia*; Fu, Yu-Yao</t>
    </r>
  </si>
  <si>
    <r>
      <rPr>
        <sz val="12"/>
        <rFont val="新細明體"/>
        <family val="1"/>
        <charset val="136"/>
      </rPr>
      <t>電子期刊：</t>
    </r>
    <r>
      <rPr>
        <sz val="12"/>
        <rFont val="Times New Roman"/>
        <family val="1"/>
      </rPr>
      <t>1</t>
    </r>
  </si>
  <si>
    <r>
      <rPr>
        <sz val="12"/>
        <rFont val="新細明體"/>
        <family val="1"/>
        <charset val="136"/>
      </rPr>
      <t>胡宣德</t>
    </r>
  </si>
  <si>
    <r>
      <t xml:space="preserve">Wong, Chia-En; </t>
    </r>
    <r>
      <rPr>
        <b/>
        <u/>
        <sz val="12"/>
        <rFont val="Times New Roman"/>
        <family val="1"/>
      </rPr>
      <t>Hu, Hsuan-Teh</t>
    </r>
    <r>
      <rPr>
        <sz val="12"/>
        <rFont val="Times New Roman"/>
        <family val="1"/>
      </rPr>
      <t>; Kao, Li-Hsing; Liu, Che-Jung; Chen, Ke-Chuan; Huang, Kuo-Yuan*</t>
    </r>
  </si>
  <si>
    <r>
      <t xml:space="preserve">Han, Ay Lie*; </t>
    </r>
    <r>
      <rPr>
        <b/>
        <u/>
        <sz val="12"/>
        <rFont val="Times New Roman"/>
        <family val="1"/>
      </rPr>
      <t>Hu, Hsuan-Teh</t>
    </r>
    <r>
      <rPr>
        <sz val="12"/>
        <rFont val="Times New Roman"/>
        <family val="1"/>
      </rPr>
      <t>; Gan, Buntara S.; Hsiao, Fu-Pei; Haryanto, Yanuar</t>
    </r>
  </si>
  <si>
    <r>
      <rPr>
        <sz val="12"/>
        <rFont val="新細明體"/>
        <family val="1"/>
        <charset val="136"/>
      </rPr>
      <t>柳文成</t>
    </r>
  </si>
  <si>
    <r>
      <t xml:space="preserve">Liu, Wen-Cheng; </t>
    </r>
    <r>
      <rPr>
        <sz val="12"/>
        <rFont val="Times New Roman"/>
        <family val="1"/>
      </rPr>
      <t>Liu, Hong-Ming; Young, Chih-Chieh*; Huang, Wei-Che</t>
    </r>
  </si>
  <si>
    <r>
      <rPr>
        <sz val="12"/>
        <rFont val="新細明體"/>
        <family val="1"/>
        <charset val="136"/>
      </rPr>
      <t>吳祥禎</t>
    </r>
  </si>
  <si>
    <r>
      <t xml:space="preserve">Chang, Che-Hao; Hsu, Chih-Hung*; Hsu, Chih-Tsung; </t>
    </r>
    <r>
      <rPr>
        <b/>
        <u/>
        <sz val="12"/>
        <rFont val="Times New Roman"/>
        <family val="1"/>
      </rPr>
      <t>Wu, Shiang-Jen</t>
    </r>
    <r>
      <rPr>
        <sz val="12"/>
        <rFont val="Times New Roman"/>
        <family val="1"/>
      </rPr>
      <t>; Chung, Po-Hsien</t>
    </r>
  </si>
  <si>
    <r>
      <rPr>
        <b/>
        <u/>
        <sz val="12"/>
        <rFont val="Times New Roman"/>
        <family val="1"/>
      </rPr>
      <t>Che-Ming Yang</t>
    </r>
    <r>
      <rPr>
        <sz val="12"/>
        <rFont val="Times New Roman"/>
        <family val="1"/>
      </rPr>
      <t>; Jui-Ming Chang; Chi-Yao Hung; Chih-Heng Lu; Wei-An Chao*; Keng-Hao Kang</t>
    </r>
  </si>
  <si>
    <r>
      <t>Chang, Ming-Jui; Huang, I-Hang; Hsu, Chih-Tsung;</t>
    </r>
    <r>
      <rPr>
        <b/>
        <u/>
        <sz val="12"/>
        <rFont val="Times New Roman"/>
        <family val="1"/>
      </rPr>
      <t xml:space="preserve"> Wu, Shiang-Jen;</t>
    </r>
    <r>
      <rPr>
        <sz val="12"/>
        <rFont val="Times New Roman"/>
        <family val="1"/>
      </rPr>
      <t xml:space="preserve"> Lai, Jihn-Sung; Lin, Gwo-Fong*</t>
    </r>
  </si>
  <si>
    <r>
      <t xml:space="preserve">Hidayat, Banu A.; </t>
    </r>
    <r>
      <rPr>
        <b/>
        <u/>
        <sz val="12"/>
        <rFont val="Times New Roman"/>
        <family val="1"/>
      </rPr>
      <t>Hu, Hsuan-Teh</t>
    </r>
    <r>
      <rPr>
        <sz val="12"/>
        <rFont val="Times New Roman"/>
        <family val="1"/>
      </rPr>
      <t>; Hsiao, Fu-Pei;* Shen, Wen-Cheng; Weng, Pu-Wen; Han, Ay Lie; Chan, Li-Yin; Haryanto, Yanuar</t>
    </r>
  </si>
  <si>
    <r>
      <rPr>
        <sz val="12"/>
        <rFont val="新細明體"/>
        <family val="1"/>
        <charset val="136"/>
      </rPr>
      <t>吳祥禎</t>
    </r>
    <r>
      <rPr>
        <sz val="12"/>
        <rFont val="Times New Roman"/>
        <family val="1"/>
      </rPr>
      <t>*</t>
    </r>
  </si>
  <si>
    <r>
      <rPr>
        <b/>
        <u/>
        <sz val="12"/>
        <rFont val="Times New Roman"/>
        <family val="1"/>
      </rPr>
      <t>Wu, Shiang-Jen*</t>
    </r>
    <r>
      <rPr>
        <sz val="12"/>
        <rFont val="Times New Roman"/>
        <family val="1"/>
      </rPr>
      <t>; Mai, Jie-Sen; Lin, Yi-Hong; Yeh, Keh-Chia</t>
    </r>
  </si>
  <si>
    <r>
      <rPr>
        <b/>
        <u/>
        <sz val="12"/>
        <rFont val="Times New Roman"/>
        <family val="1"/>
      </rPr>
      <t>Wu, Shiang-Jen*</t>
    </r>
    <r>
      <rPr>
        <sz val="12"/>
        <rFont val="Times New Roman"/>
        <family val="1"/>
      </rPr>
      <t>; Hsu, Chih-Tsu; Shen, Jhih-Cyuan; Chang, Che-Hao</t>
    </r>
  </si>
  <si>
    <r>
      <t xml:space="preserve">Wong, Chia-En; </t>
    </r>
    <r>
      <rPr>
        <b/>
        <u/>
        <sz val="12"/>
        <rFont val="Times New Roman"/>
        <family val="1"/>
      </rPr>
      <t>Hu, Hsuan-Teh</t>
    </r>
    <r>
      <rPr>
        <sz val="12"/>
        <rFont val="Times New Roman"/>
        <family val="1"/>
      </rPr>
      <t>; Huang, Yu-Heng; Huang, Kuo-Yuan*</t>
    </r>
  </si>
  <si>
    <r>
      <rPr>
        <sz val="12"/>
        <rFont val="新細明體"/>
        <family val="1"/>
        <charset val="136"/>
      </rPr>
      <t>王哲夫</t>
    </r>
  </si>
  <si>
    <r>
      <rPr>
        <b/>
        <u/>
        <sz val="12"/>
        <rFont val="Times New Roman"/>
        <family val="1"/>
      </rPr>
      <t>J.F. Wang</t>
    </r>
    <r>
      <rPr>
        <sz val="12"/>
        <rFont val="Times New Roman"/>
        <family val="1"/>
      </rPr>
      <t>, G.L. Lin, C.C. Lin*, J.Y. Jian</t>
    </r>
  </si>
  <si>
    <r>
      <rPr>
        <sz val="12"/>
        <rFont val="新細明體"/>
        <family val="1"/>
        <charset val="136"/>
      </rPr>
      <t>楊哲銘</t>
    </r>
    <r>
      <rPr>
        <sz val="12"/>
        <rFont val="Times New Roman"/>
        <family val="1"/>
      </rPr>
      <t>*</t>
    </r>
  </si>
  <si>
    <r>
      <rPr>
        <b/>
        <u/>
        <sz val="12"/>
        <rFont val="Times New Roman"/>
        <family val="1"/>
      </rPr>
      <t>Yang, Che-Ming*</t>
    </r>
    <r>
      <rPr>
        <sz val="12"/>
        <rFont val="Times New Roman"/>
        <family val="1"/>
      </rPr>
      <t>; Chao, Wei-An; Weng, Meng-Chia; Fu, Yu-Yao; Chang, Jui-Ming; Huang, Wei-Kai</t>
    </r>
  </si>
  <si>
    <r>
      <rPr>
        <sz val="12"/>
        <rFont val="新細明體"/>
        <family val="1"/>
        <charset val="136"/>
      </rPr>
      <t>胡宣德</t>
    </r>
    <r>
      <rPr>
        <sz val="12"/>
        <rFont val="Times New Roman"/>
        <family val="1"/>
      </rPr>
      <t>*</t>
    </r>
  </si>
  <si>
    <r>
      <t xml:space="preserve">Lesmana, Cindrawaty; </t>
    </r>
    <r>
      <rPr>
        <b/>
        <u/>
        <sz val="12"/>
        <rFont val="Times New Roman"/>
        <family val="1"/>
      </rPr>
      <t>Hu, Hsuan-The*</t>
    </r>
    <r>
      <rPr>
        <sz val="12"/>
        <rFont val="Times New Roman"/>
        <family val="1"/>
      </rPr>
      <t>; Pan, Tsun-Chen; Lin, Zih-Shu</t>
    </r>
  </si>
  <si>
    <r>
      <t xml:space="preserve">Chang, Che-Hao; Rahmad, Riki*; </t>
    </r>
    <r>
      <rPr>
        <b/>
        <u/>
        <sz val="12"/>
        <rFont val="Times New Roman"/>
        <family val="1"/>
      </rPr>
      <t>Wu, Shiang-Jen;</t>
    </r>
    <r>
      <rPr>
        <sz val="12"/>
        <rFont val="Times New Roman"/>
        <family val="1"/>
      </rPr>
      <t xml:space="preserve"> Hsu, Chih-Tsung</t>
    </r>
  </si>
  <si>
    <r>
      <t xml:space="preserve">Haryanto, Yanuar*; Hsiao, Fu -Pei; </t>
    </r>
    <r>
      <rPr>
        <b/>
        <u/>
        <sz val="12"/>
        <rFont val="Times New Roman"/>
        <family val="1"/>
      </rPr>
      <t>Hu, Hsuan-The</t>
    </r>
    <r>
      <rPr>
        <sz val="12"/>
        <rFont val="Times New Roman"/>
        <family val="1"/>
      </rPr>
      <t>*; Han, Ay Lie; Chua, Andre Wiranata; Salim, Fernando; Nugroho, Laurencius</t>
    </r>
  </si>
  <si>
    <r>
      <rPr>
        <b/>
        <u/>
        <sz val="12"/>
        <rFont val="Times New Roman"/>
        <family val="1"/>
      </rPr>
      <t>Liu, Wen-Cheng</t>
    </r>
    <r>
      <rPr>
        <sz val="12"/>
        <rFont val="Times New Roman"/>
        <family val="1"/>
      </rPr>
      <t>; Liu, Hong-Ming; Young, Chih-Chieh*; Huang, Wei-Che</t>
    </r>
  </si>
  <si>
    <r>
      <t xml:space="preserve">Weng, Meng-Chia; Lin, Cheng-Han; Shiu, Wen-Jie; Chao, Wei-An*; Chiu, Chia-Chi; Lee, Ching-Fang; Huang, Wei-Kai; </t>
    </r>
    <r>
      <rPr>
        <b/>
        <u/>
        <sz val="12"/>
        <rFont val="Times New Roman"/>
        <family val="1"/>
      </rPr>
      <t>Yang, Che-Ming</t>
    </r>
  </si>
  <si>
    <r>
      <t xml:space="preserve">Yang, Song-Yue; Chang, Che-Hao*; Hsu, Chih-Tsung; </t>
    </r>
    <r>
      <rPr>
        <b/>
        <u/>
        <sz val="12"/>
        <rFont val="Times New Roman"/>
        <family val="1"/>
      </rPr>
      <t>Wu, Shiang-Jen</t>
    </r>
  </si>
  <si>
    <r>
      <rPr>
        <b/>
        <u/>
        <sz val="12"/>
        <rFont val="新細明體"/>
        <family val="1"/>
        <charset val="136"/>
      </rPr>
      <t>楊哲銘</t>
    </r>
    <r>
      <rPr>
        <sz val="12"/>
        <rFont val="新細明體"/>
        <family val="1"/>
        <charset val="136"/>
      </rPr>
      <t>、柳鈞元、黃韋凱、</t>
    </r>
    <r>
      <rPr>
        <sz val="12"/>
        <rFont val="Times New Roman"/>
        <family val="1"/>
      </rPr>
      <t>GeoPORT</t>
    </r>
    <r>
      <rPr>
        <sz val="12"/>
        <rFont val="新細明體"/>
        <family val="1"/>
        <charset val="136"/>
      </rPr>
      <t>團隊</t>
    </r>
  </si>
  <si>
    <r>
      <rPr>
        <sz val="12"/>
        <rFont val="新細明體"/>
        <family val="1"/>
        <charset val="136"/>
      </rPr>
      <t>空間圖資整合應用於坡地災害的第一時間評估－以猴硐崩塌出發</t>
    </r>
  </si>
  <si>
    <r>
      <rPr>
        <sz val="14"/>
        <rFont val="新細明體"/>
        <family val="1"/>
        <charset val="136"/>
      </rPr>
      <t>技師期刊</t>
    </r>
  </si>
  <si>
    <r>
      <t>2.</t>
    </r>
    <r>
      <rPr>
        <sz val="12"/>
        <rFont val="新細明體"/>
        <family val="1"/>
        <charset val="136"/>
      </rPr>
      <t>工</t>
    </r>
  </si>
  <si>
    <r>
      <rPr>
        <sz val="12"/>
        <rFont val="新細明體"/>
        <family val="1"/>
        <charset val="136"/>
      </rPr>
      <t>紙本及電子期刊：</t>
    </r>
    <r>
      <rPr>
        <sz val="12"/>
        <rFont val="Times New Roman"/>
        <family val="1"/>
      </rPr>
      <t>2</t>
    </r>
  </si>
  <si>
    <r>
      <rPr>
        <sz val="12"/>
        <rFont val="新細明體"/>
        <family val="1"/>
        <charset val="136"/>
      </rPr>
      <t>台灣</t>
    </r>
  </si>
  <si>
    <r>
      <rPr>
        <sz val="12"/>
        <rFont val="新細明體"/>
        <family val="1"/>
        <charset val="136"/>
      </rPr>
      <t>邱家吉、翁孟嘉、柳鈞元、趙韋安、林銘郎、林承翰、</t>
    </r>
    <r>
      <rPr>
        <b/>
        <u/>
        <sz val="12"/>
        <rFont val="新細明體"/>
        <family val="1"/>
        <charset val="136"/>
      </rPr>
      <t>楊哲銘</t>
    </r>
    <r>
      <rPr>
        <sz val="12"/>
        <rFont val="新細明體"/>
        <family val="1"/>
        <charset val="136"/>
      </rPr>
      <t>、黃韋凱、李璟芳、徐文杰</t>
    </r>
  </si>
  <si>
    <r>
      <rPr>
        <sz val="12"/>
        <rFont val="新細明體"/>
        <family val="1"/>
        <charset val="136"/>
      </rPr>
      <t>道路邊坡災害資訊整合、模擬暨研判系統</t>
    </r>
    <r>
      <rPr>
        <sz val="12"/>
        <rFont val="Times New Roman"/>
        <family val="1"/>
      </rPr>
      <t>-GeoPORT</t>
    </r>
  </si>
  <si>
    <r>
      <rPr>
        <sz val="12"/>
        <rFont val="新細明體"/>
        <family val="1"/>
        <charset val="136"/>
      </rPr>
      <t>否</t>
    </r>
  </si>
  <si>
    <r>
      <rPr>
        <sz val="12"/>
        <rFont val="新細明體"/>
        <family val="1"/>
        <charset val="136"/>
      </rPr>
      <t>陳欣妤</t>
    </r>
    <r>
      <rPr>
        <sz val="12"/>
        <rFont val="Times New Roman"/>
        <family val="1"/>
      </rPr>
      <t>*</t>
    </r>
    <r>
      <rPr>
        <sz val="12"/>
        <rFont val="新細明體"/>
        <family val="1"/>
        <charset val="136"/>
      </rPr>
      <t>、黃清哲、陳樹群、趙韋安、</t>
    </r>
    <r>
      <rPr>
        <b/>
        <u/>
        <sz val="12"/>
        <rFont val="新細明體"/>
        <family val="1"/>
        <charset val="136"/>
      </rPr>
      <t>楊哲銘</t>
    </r>
  </si>
  <si>
    <r>
      <rPr>
        <sz val="12"/>
        <rFont val="新細明體"/>
        <family val="1"/>
        <charset val="136"/>
      </rPr>
      <t>應用新型地聲檢知器</t>
    </r>
    <r>
      <rPr>
        <sz val="12"/>
        <rFont val="Times New Roman"/>
        <family val="1"/>
      </rPr>
      <t>Raspberry Shake 3D</t>
    </r>
    <r>
      <rPr>
        <sz val="12"/>
        <rFont val="新細明體"/>
        <family val="1"/>
        <charset val="136"/>
      </rPr>
      <t>於坡地災害監測之研究</t>
    </r>
  </si>
  <si>
    <r>
      <rPr>
        <sz val="12"/>
        <rFont val="新細明體"/>
        <family val="1"/>
        <charset val="136"/>
      </rPr>
      <t>中華水土保持學報</t>
    </r>
  </si>
  <si>
    <r>
      <rPr>
        <b/>
        <sz val="15"/>
        <rFont val="新細明體"/>
        <family val="1"/>
        <charset val="136"/>
      </rPr>
      <t>土木與防災工程學系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</si>
  <si>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18</t>
    </r>
    <r>
      <rPr>
        <sz val="12"/>
        <rFont val="新細明體"/>
        <family val="1"/>
        <charset val="136"/>
      </rPr>
      <t>；</t>
    </r>
    <r>
      <rPr>
        <sz val="12"/>
        <rFont val="Times New Roman"/>
        <family val="1"/>
      </rPr>
      <t>SCI/SSCI</t>
    </r>
    <r>
      <rPr>
        <sz val="12"/>
        <rFont val="新細明體"/>
        <family val="1"/>
        <charset val="136"/>
      </rPr>
      <t>：</t>
    </r>
    <r>
      <rPr>
        <sz val="12"/>
        <rFont val="Times New Roman"/>
        <family val="1"/>
      </rPr>
      <t>1</t>
    </r>
    <r>
      <rPr>
        <sz val="12"/>
        <rFont val="新細明體"/>
        <family val="1"/>
        <charset val="136"/>
      </rPr>
      <t>；其他：</t>
    </r>
    <r>
      <rPr>
        <sz val="12"/>
        <rFont val="Times New Roman"/>
        <family val="1"/>
      </rPr>
      <t>4</t>
    </r>
  </si>
  <si>
    <r>
      <rPr>
        <sz val="12"/>
        <rFont val="新細明體"/>
        <family val="1"/>
        <charset val="136"/>
      </rPr>
      <t>工程科技轉譯醫學國際碩士學程</t>
    </r>
  </si>
  <si>
    <r>
      <rPr>
        <sz val="12"/>
        <rFont val="新細明體"/>
        <family val="1"/>
        <charset val="136"/>
      </rPr>
      <t>吳佳芳</t>
    </r>
  </si>
  <si>
    <r>
      <t>Hsu, Yu-Ming;</t>
    </r>
    <r>
      <rPr>
        <b/>
        <u/>
        <sz val="12"/>
        <rFont val="Times New Roman"/>
        <family val="1"/>
      </rPr>
      <t xml:space="preserve"> Wu, Chia-Fang</t>
    </r>
    <r>
      <rPr>
        <sz val="12"/>
        <rFont val="Times New Roman"/>
        <family val="1"/>
      </rPr>
      <t>; Huang, Min-Zong; Shiea, Jentaie; Pan, Chih-Hung; Liu, Chia-Chu; Chen, Chu-Chih; Wang, Yin-Han; Cheng, Ching-Mei; Wu, Ming-Tsang</t>
    </r>
  </si>
  <si>
    <r>
      <t xml:space="preserve">Chen, Chu-Chih*; Wang, Yin-Han; </t>
    </r>
    <r>
      <rPr>
        <b/>
        <u/>
        <sz val="12"/>
        <rFont val="Times New Roman"/>
        <family val="1"/>
      </rPr>
      <t>Wu, Chia-Fang</t>
    </r>
    <r>
      <rPr>
        <sz val="12"/>
        <rFont val="Times New Roman"/>
        <family val="1"/>
      </rPr>
      <t>; Hsieh, Chia -Jung; Wang, Shu-Li; Chen, Mei -Lien; Tsai, Hui-Ju; Li, Sih-Syuan; Liu, Chia-Chu; Tsai, Yi-Chun; Hsieh, Tusty-Jiuan; Wu, Ming-Tsang*</t>
    </r>
  </si>
  <si>
    <r>
      <t xml:space="preserve">Liu, Chia-Chu; </t>
    </r>
    <r>
      <rPr>
        <b/>
        <u/>
        <sz val="12"/>
        <rFont val="Times New Roman"/>
        <family val="1"/>
      </rPr>
      <t>Wu, Chia-Fang</t>
    </r>
    <r>
      <rPr>
        <sz val="12"/>
        <rFont val="Times New Roman"/>
        <family val="1"/>
      </rPr>
      <t>; Lee, Yung-Chin; Huang, Tsung-Yi; Huang, Shih-Ting; Wang, Hsun-Shuan; Jhan, Jhen-Hao; Huang, Shu-Pin; Li, Ching-Chia; Juan, Yung-Shun; Hsieh, Tusty-Jiuan; Tsai, Yi-Chun; Chen, Chu-Chih; Wu, Ming-Tsang*</t>
    </r>
  </si>
  <si>
    <r>
      <t xml:space="preserve">Chen, Hui-Ming; </t>
    </r>
    <r>
      <rPr>
        <b/>
        <u/>
        <sz val="12"/>
        <rFont val="Times New Roman"/>
        <family val="1"/>
      </rPr>
      <t>Wu, Chia-Fang</t>
    </r>
    <r>
      <rPr>
        <sz val="12"/>
        <rFont val="Times New Roman"/>
        <family val="1"/>
      </rPr>
      <t>; Hsieh, Chia-Jung; Kuo, Fu-Chen; Sun, Chien-Wen; Wang, Shu-Li; Chen, Mei-Lien; Wu, Ming-Tsang*</t>
    </r>
  </si>
  <si>
    <r>
      <rPr>
        <sz val="12"/>
        <rFont val="新細明體"/>
        <family val="1"/>
        <charset val="136"/>
      </rPr>
      <t>理工</t>
    </r>
    <phoneticPr fontId="25" type="noConversion"/>
  </si>
  <si>
    <r>
      <rPr>
        <sz val="12"/>
        <rFont val="新細明體"/>
        <family val="1"/>
        <charset val="136"/>
      </rPr>
      <t>吳佳芳</t>
    </r>
    <phoneticPr fontId="25" type="noConversion"/>
  </si>
  <si>
    <r>
      <t xml:space="preserve">Bellamri, Medjda; Walmsley, Scott J.; Brown, Christina; Brandt, Kyle; Konorev, Dmitri; Day, Abderrahman; </t>
    </r>
    <r>
      <rPr>
        <b/>
        <u/>
        <sz val="12"/>
        <rFont val="Times New Roman"/>
        <family val="1"/>
      </rPr>
      <t>Wu, Chia-Fang</t>
    </r>
    <r>
      <rPr>
        <sz val="12"/>
        <rFont val="Times New Roman"/>
        <family val="1"/>
      </rPr>
      <t>; Wu, Ming Tsang; Turesky, Robert J.*</t>
    </r>
    <phoneticPr fontId="25" type="noConversion"/>
  </si>
  <si>
    <r>
      <rPr>
        <sz val="12"/>
        <rFont val="新細明體"/>
        <family val="1"/>
        <charset val="136"/>
      </rPr>
      <t>是</t>
    </r>
    <phoneticPr fontId="25" type="noConversion"/>
  </si>
  <si>
    <r>
      <t xml:space="preserve">Kaewlaoyoong, Acharee; Huang, Shih-Ting; Wang, Shu-Li; Sun, Chien-Wen; Chen, Jia-Jen; Kuo, Chao-Hung; Hung, Chih-Hsing; Chen, Szu-Chia; Liang, Ching-Chao; Tsai, Hsiao-Wen; </t>
    </r>
    <r>
      <rPr>
        <b/>
        <u/>
        <sz val="12"/>
        <rFont val="Times New Roman"/>
        <family val="1"/>
      </rPr>
      <t>Wu, Chia-Fang</t>
    </r>
    <r>
      <rPr>
        <sz val="12"/>
        <rFont val="Times New Roman"/>
        <family val="1"/>
      </rPr>
      <t>; Lin, Wen-Yi; Wu, Ming-Tsang*</t>
    </r>
    <phoneticPr fontId="25" type="noConversion"/>
  </si>
  <si>
    <r>
      <t xml:space="preserve">Chuang, Yun-Shiuan; Lee, Chun-Ying; Lin, Pei-Chen; Pan, Chih-Hong; Hsieh, Hui-Min; </t>
    </r>
    <r>
      <rPr>
        <b/>
        <u/>
        <sz val="12"/>
        <rFont val="Times New Roman"/>
        <family val="1"/>
      </rPr>
      <t>Wu, Chia-Fang</t>
    </r>
    <r>
      <rPr>
        <sz val="12"/>
        <rFont val="Times New Roman"/>
        <family val="1"/>
      </rPr>
      <t>; Wu, Ming-Tsang*</t>
    </r>
    <phoneticPr fontId="25" type="noConversion"/>
  </si>
  <si>
    <r>
      <rPr>
        <b/>
        <sz val="15"/>
        <rFont val="新細明體"/>
        <family val="1"/>
        <charset val="136"/>
      </rPr>
      <t>工程科技轉譯醫學國際碩士學程</t>
    </r>
    <r>
      <rPr>
        <b/>
        <sz val="15"/>
        <rFont val="Times New Roman"/>
        <family val="1"/>
      </rPr>
      <t xml:space="preserve"> </t>
    </r>
    <r>
      <rPr>
        <b/>
        <sz val="15"/>
        <rFont val="新細明體"/>
        <family val="1"/>
        <charset val="136"/>
      </rPr>
      <t>小計</t>
    </r>
  </si>
  <si>
    <r>
      <t>SCI</t>
    </r>
    <r>
      <rPr>
        <sz val="12"/>
        <rFont val="新細明體"/>
        <family val="1"/>
        <charset val="136"/>
      </rPr>
      <t>：7</t>
    </r>
    <phoneticPr fontId="18" type="noConversion"/>
  </si>
  <si>
    <r>
      <rPr>
        <sz val="12"/>
        <rFont val="新細明體"/>
        <family val="1"/>
        <charset val="136"/>
      </rPr>
      <t>化學工程學系</t>
    </r>
  </si>
  <si>
    <r>
      <rPr>
        <sz val="12"/>
        <rFont val="新細明體"/>
        <family val="1"/>
        <charset val="136"/>
      </rPr>
      <t>林永昇</t>
    </r>
    <r>
      <rPr>
        <sz val="12"/>
        <rFont val="Times New Roman"/>
        <family val="1"/>
      </rPr>
      <t>*</t>
    </r>
  </si>
  <si>
    <r>
      <t xml:space="preserve">Wang, Wei-Hsun; Li, Wei-Lin; Chen, Cheng-You; Chang, Min-Yun; Huang, Shu-Ling; Shih, Chia-Hung; </t>
    </r>
    <r>
      <rPr>
        <b/>
        <u/>
        <sz val="12"/>
        <rFont val="Times New Roman"/>
        <family val="1"/>
      </rPr>
      <t>Lin, Yung-Sheng</t>
    </r>
    <r>
      <rPr>
        <sz val="12"/>
        <rFont val="Times New Roman"/>
        <family val="1"/>
      </rPr>
      <t>*</t>
    </r>
  </si>
  <si>
    <r>
      <rPr>
        <sz val="12"/>
        <rFont val="新細明體"/>
        <family val="1"/>
        <charset val="136"/>
      </rPr>
      <t>賴盈宏</t>
    </r>
  </si>
  <si>
    <r>
      <t xml:space="preserve">Martinez-Jarquin, Sandra; Begley, Alina; </t>
    </r>
    <r>
      <rPr>
        <b/>
        <u/>
        <sz val="12"/>
        <rFont val="Times New Roman"/>
        <family val="1"/>
      </rPr>
      <t>Lai, Yin-Hung</t>
    </r>
    <r>
      <rPr>
        <sz val="12"/>
        <rFont val="Times New Roman"/>
        <family val="1"/>
      </rPr>
      <t>; Bartolomeo, Giovanni Luca; Pruska, Adam; Rotach, Christian; Zenobi, Renato*</t>
    </r>
  </si>
  <si>
    <r>
      <rPr>
        <sz val="12"/>
        <rFont val="新細明體"/>
        <family val="1"/>
        <charset val="136"/>
      </rPr>
      <t>張漢威</t>
    </r>
    <r>
      <rPr>
        <sz val="12"/>
        <rFont val="Times New Roman"/>
        <family val="1"/>
      </rPr>
      <t>*</t>
    </r>
  </si>
  <si>
    <r>
      <rPr>
        <b/>
        <u/>
        <sz val="12"/>
        <rFont val="Times New Roman"/>
        <family val="1"/>
      </rPr>
      <t>Chang, Han-Wei*</t>
    </r>
    <r>
      <rPr>
        <sz val="12"/>
        <rFont val="Times New Roman"/>
        <family val="1"/>
      </rPr>
      <t>; Chen, Song-Chi; Chen, Pei-Wei; Liu, Feng-Jiin; Tsai, Yu-Chen*</t>
    </r>
  </si>
  <si>
    <r>
      <rPr>
        <sz val="12"/>
        <rFont val="新細明體"/>
        <family val="1"/>
        <charset val="136"/>
      </rPr>
      <t>徐文平</t>
    </r>
  </si>
  <si>
    <r>
      <t xml:space="preserve">Hui-Ting Pan and </t>
    </r>
    <r>
      <rPr>
        <b/>
        <u/>
        <sz val="12"/>
        <rFont val="Times New Roman"/>
        <family val="1"/>
      </rPr>
      <t>Wen-Ping Hsu</t>
    </r>
    <r>
      <rPr>
        <sz val="12"/>
        <rFont val="Times New Roman"/>
        <family val="1"/>
      </rPr>
      <t>*</t>
    </r>
  </si>
  <si>
    <r>
      <rPr>
        <sz val="12"/>
        <rFont val="新細明體"/>
        <family val="1"/>
        <charset val="136"/>
      </rPr>
      <t>陳郁君</t>
    </r>
  </si>
  <si>
    <r>
      <rPr>
        <b/>
        <u/>
        <sz val="12"/>
        <rFont val="Times New Roman"/>
        <family val="1"/>
      </rPr>
      <t>Chen, Yu-Chun</t>
    </r>
    <r>
      <rPr>
        <sz val="12"/>
        <rFont val="Times New Roman"/>
        <family val="1"/>
      </rPr>
      <t>; Liao, Hsiu-Jung; Hsu, Yuan-Ming; Shen, Yi-Shan; Chang, Chih-Hung*</t>
    </r>
  </si>
  <si>
    <r>
      <rPr>
        <sz val="12"/>
        <rFont val="新細明體"/>
        <family val="1"/>
        <charset val="136"/>
      </rPr>
      <t>張漢威</t>
    </r>
    <r>
      <rPr>
        <sz val="12"/>
        <rFont val="Times New Roman"/>
        <family val="1"/>
      </rPr>
      <t xml:space="preserve">*
</t>
    </r>
    <r>
      <rPr>
        <sz val="12"/>
        <rFont val="新細明體"/>
        <family val="1"/>
        <charset val="136"/>
      </rPr>
      <t>劉鳳錦</t>
    </r>
  </si>
  <si>
    <r>
      <rPr>
        <b/>
        <u/>
        <sz val="12"/>
        <rFont val="Times New Roman"/>
        <family val="1"/>
      </rPr>
      <t>Han-Wei Chang</t>
    </r>
    <r>
      <rPr>
        <sz val="12"/>
        <rFont val="Times New Roman"/>
        <family val="1"/>
      </rPr>
      <t xml:space="preserve">*, Chien-Lin Chen, Yan-Hua Chen, Yu-Ming Chang, </t>
    </r>
    <r>
      <rPr>
        <b/>
        <u/>
        <sz val="12"/>
        <rFont val="Times New Roman"/>
        <family val="1"/>
      </rPr>
      <t>Feng-Jiin Liu</t>
    </r>
    <r>
      <rPr>
        <sz val="12"/>
        <rFont val="Times New Roman"/>
        <family val="1"/>
      </rPr>
      <t xml:space="preserve"> and Yu-Chen Tsai*</t>
    </r>
  </si>
  <si>
    <r>
      <t xml:space="preserve">Chen, Hung-Hsuan; </t>
    </r>
    <r>
      <rPr>
        <b/>
        <u/>
        <sz val="12"/>
        <rFont val="Times New Roman"/>
        <family val="1"/>
      </rPr>
      <t>Chen, Yu-Chun</t>
    </r>
    <r>
      <rPr>
        <sz val="12"/>
        <rFont val="Times New Roman"/>
        <family val="1"/>
      </rPr>
      <t>; Yu, San-Ni; Lai, Wan-Ling; Shen, Yi-Shan; Shen, Pei-Chun; Lin, Siao-Han; Chang, Chih-Hung; Lee, Shing-Mou*</t>
    </r>
  </si>
  <si>
    <r>
      <t xml:space="preserve">Ye, Jin-Jia; Wang, Zhi-Yuan; </t>
    </r>
    <r>
      <rPr>
        <b/>
        <u/>
        <sz val="12"/>
        <rFont val="Times New Roman"/>
        <family val="1"/>
      </rPr>
      <t>Chang, Han-Wei</t>
    </r>
    <r>
      <rPr>
        <sz val="12"/>
        <rFont val="Times New Roman"/>
        <family val="1"/>
      </rPr>
      <t>*; Tsai, Yu-Chen*</t>
    </r>
  </si>
  <si>
    <r>
      <rPr>
        <sz val="12"/>
        <rFont val="新細明體"/>
        <family val="1"/>
        <charset val="136"/>
      </rPr>
      <t>林永昇</t>
    </r>
  </si>
  <si>
    <r>
      <rPr>
        <b/>
        <u/>
        <sz val="12"/>
        <rFont val="Times New Roman"/>
        <family val="1"/>
      </rPr>
      <t>Chang, Han-Wei</t>
    </r>
    <r>
      <rPr>
        <sz val="12"/>
        <rFont val="Times New Roman"/>
        <family val="1"/>
      </rPr>
      <t>*; Chen, Fang-Yi; Lu, Ying-Rui; Huang, Yu-Cheng; Lin, Pin-Jyun; Tang, Mau-Tsu; Lin, Bi-Hsuan; Chou, Wu-Ching; Dong, Chung-Li*; Tsai, Yu-Chen*</t>
    </r>
  </si>
  <si>
    <r>
      <rPr>
        <sz val="12"/>
        <rFont val="新細明體"/>
        <family val="1"/>
        <charset val="136"/>
      </rPr>
      <t>張漢威</t>
    </r>
  </si>
  <si>
    <r>
      <rPr>
        <b/>
        <u/>
        <sz val="12"/>
        <rFont val="Times New Roman"/>
        <family val="1"/>
      </rPr>
      <t>Chang, Han-Wei</t>
    </r>
    <r>
      <rPr>
        <sz val="12"/>
        <rFont val="Times New Roman"/>
        <family val="1"/>
      </rPr>
      <t>; Huang, Yu-Cheng; Chen, Jeng-Lung; Chen, Chi-Liang; Chen, Jin-Ming; Wei, Da-Hua; Chou, Wu-Ching; Dong, Chung-Li*; Tsai, Yu-Chen*</t>
    </r>
  </si>
  <si>
    <r>
      <rPr>
        <sz val="12"/>
        <rFont val="新細明體"/>
        <family val="1"/>
        <charset val="136"/>
      </rPr>
      <t>化學工程學系
材料科學工程學系</t>
    </r>
  </si>
  <si>
    <r>
      <rPr>
        <sz val="12"/>
        <rFont val="新細明體"/>
        <family val="1"/>
        <charset val="136"/>
      </rPr>
      <t>李紀平
許芳琪</t>
    </r>
    <r>
      <rPr>
        <sz val="12"/>
        <rFont val="Times New Roman"/>
        <family val="1"/>
      </rPr>
      <t>*</t>
    </r>
  </si>
  <si>
    <r>
      <rPr>
        <b/>
        <u/>
        <sz val="12"/>
        <rFont val="Times New Roman"/>
        <family val="1"/>
      </rPr>
      <t>Li, Chi-Ping</t>
    </r>
    <r>
      <rPr>
        <sz val="12"/>
        <rFont val="Times New Roman"/>
        <family val="1"/>
      </rPr>
      <t xml:space="preserve">; Yang, Cheng-Syun; Chen, Po-Chuan; </t>
    </r>
    <r>
      <rPr>
        <b/>
        <u/>
        <sz val="12"/>
        <rFont val="Times New Roman"/>
        <family val="1"/>
      </rPr>
      <t>Hsu, Fang-Ch</t>
    </r>
    <r>
      <rPr>
        <sz val="12"/>
        <rFont val="Times New Roman"/>
        <family val="1"/>
      </rPr>
      <t>i*</t>
    </r>
  </si>
  <si>
    <r>
      <rPr>
        <sz val="12"/>
        <rFont val="新細明體"/>
        <family val="1"/>
        <charset val="136"/>
      </rPr>
      <t>化學工程學系
電機工程學系
化學工程學系</t>
    </r>
  </si>
  <si>
    <r>
      <rPr>
        <sz val="12"/>
        <rFont val="新細明體"/>
        <family val="1"/>
        <charset val="136"/>
      </rPr>
      <t>張漢威
李佳燕
林永昇</t>
    </r>
    <r>
      <rPr>
        <sz val="12"/>
        <rFont val="Times New Roman"/>
        <family val="1"/>
      </rPr>
      <t>*</t>
    </r>
  </si>
  <si>
    <r>
      <t>Huang, Hung Ji;</t>
    </r>
    <r>
      <rPr>
        <b/>
        <u/>
        <sz val="12"/>
        <rFont val="Times New Roman"/>
        <family val="1"/>
      </rPr>
      <t xml:space="preserve"> Chang, Han-Wei</t>
    </r>
    <r>
      <rPr>
        <sz val="12"/>
        <rFont val="Times New Roman"/>
        <family val="1"/>
      </rPr>
      <t xml:space="preserve">; </t>
    </r>
    <r>
      <rPr>
        <b/>
        <u/>
        <sz val="12"/>
        <rFont val="Times New Roman"/>
        <family val="1"/>
      </rPr>
      <t>Lee, Chia-Yen</t>
    </r>
    <r>
      <rPr>
        <sz val="12"/>
        <rFont val="Times New Roman"/>
        <family val="1"/>
      </rPr>
      <t xml:space="preserve">; Shiao, Ming-Hua; Chiu, </t>
    </r>
    <r>
      <rPr>
        <u/>
        <sz val="12"/>
        <rFont val="Times New Roman"/>
        <family val="1"/>
      </rPr>
      <t>Yen-Ling; Lee,</t>
    </r>
    <r>
      <rPr>
        <sz val="12"/>
        <rFont val="Times New Roman"/>
        <family val="1"/>
      </rPr>
      <t xml:space="preserve"> Pee-Yew; </t>
    </r>
    <r>
      <rPr>
        <b/>
        <u/>
        <sz val="12"/>
        <rFont val="Times New Roman"/>
        <family val="1"/>
      </rPr>
      <t>Lin, Yung-Sheng</t>
    </r>
    <r>
      <rPr>
        <sz val="12"/>
        <rFont val="Times New Roman"/>
        <family val="1"/>
      </rPr>
      <t>*</t>
    </r>
  </si>
  <si>
    <r>
      <rPr>
        <sz val="12"/>
        <rFont val="新細明體"/>
        <family val="1"/>
        <charset val="136"/>
      </rPr>
      <t>黃淑玲
林永昇</t>
    </r>
    <r>
      <rPr>
        <sz val="12"/>
        <rFont val="Times New Roman"/>
        <family val="1"/>
      </rPr>
      <t>*</t>
    </r>
  </si>
  <si>
    <r>
      <t xml:space="preserve">Chen, H. J.; Lee, P. Y.; Chen, C. Y.; </t>
    </r>
    <r>
      <rPr>
        <b/>
        <u/>
        <sz val="12"/>
        <rFont val="Times New Roman"/>
        <family val="1"/>
      </rPr>
      <t>Huang, S. L.</t>
    </r>
    <r>
      <rPr>
        <sz val="12"/>
        <rFont val="Times New Roman"/>
        <family val="1"/>
      </rPr>
      <t xml:space="preserve">; Huang, B. W.; Dai, F. J.; Chau, C. F.; Chen, C. S.; </t>
    </r>
    <r>
      <rPr>
        <b/>
        <u/>
        <sz val="12"/>
        <rFont val="Times New Roman"/>
        <family val="1"/>
      </rPr>
      <t>Lin, Y. S.</t>
    </r>
    <r>
      <rPr>
        <sz val="12"/>
        <rFont val="Times New Roman"/>
        <family val="1"/>
      </rPr>
      <t>*</t>
    </r>
  </si>
  <si>
    <r>
      <t>SCI</t>
    </r>
    <r>
      <rPr>
        <sz val="12"/>
        <rFont val="新細明體"/>
        <family val="1"/>
        <charset val="136"/>
      </rPr>
      <t>：</t>
    </r>
    <r>
      <rPr>
        <sz val="12"/>
        <rFont val="Times New Roman"/>
        <family val="1"/>
      </rPr>
      <t>13</t>
    </r>
    <r>
      <rPr>
        <sz val="12"/>
        <rFont val="新細明體"/>
        <family val="1"/>
        <charset val="136"/>
      </rPr>
      <t>；其他：</t>
    </r>
    <r>
      <rPr>
        <sz val="12"/>
        <rFont val="Times New Roman"/>
        <family val="1"/>
      </rPr>
      <t>1</t>
    </r>
  </si>
  <si>
    <r>
      <rPr>
        <sz val="12"/>
        <rFont val="新細明體"/>
        <family val="1"/>
        <charset val="136"/>
      </rPr>
      <t>材料科學工程學系</t>
    </r>
  </si>
  <si>
    <r>
      <rPr>
        <sz val="12"/>
        <rFont val="新細明體"/>
        <family val="1"/>
        <charset val="136"/>
      </rPr>
      <t>許芳琪</t>
    </r>
    <r>
      <rPr>
        <sz val="12"/>
        <rFont val="Times New Roman"/>
        <family val="1"/>
      </rPr>
      <t>*</t>
    </r>
  </si>
  <si>
    <r>
      <t xml:space="preserve">Tsai, Chia-Lin; </t>
    </r>
    <r>
      <rPr>
        <b/>
        <u/>
        <sz val="12"/>
        <rFont val="Times New Roman"/>
        <family val="1"/>
      </rPr>
      <t>Hsu, Fang-Chi*</t>
    </r>
    <r>
      <rPr>
        <sz val="12"/>
        <rFont val="Times New Roman"/>
        <family val="1"/>
      </rPr>
      <t>; Lin, Jia-Yu; Chao, Yu-Chieh; Chen, Yang-Fang*</t>
    </r>
  </si>
  <si>
    <r>
      <rPr>
        <sz val="12"/>
        <rFont val="新細明體"/>
        <family val="1"/>
        <charset val="136"/>
      </rPr>
      <t>吳宛玉</t>
    </r>
  </si>
  <si>
    <r>
      <t xml:space="preserve">Zhang, Xiao-Ying; Han, Jing; Peng, Duan-Chen; Ruan, Yu-Jiao; </t>
    </r>
    <r>
      <rPr>
        <b/>
        <u/>
        <sz val="12"/>
        <rFont val="Times New Roman"/>
        <family val="1"/>
      </rPr>
      <t>Wu, Wan-Yu</t>
    </r>
    <r>
      <rPr>
        <sz val="12"/>
        <rFont val="Times New Roman"/>
        <family val="1"/>
      </rPr>
      <t>; Wuu, Dong-Sing; Huang, Chien-Jung; Lien, Shui-Yang*; Zhu, Wen-Zhang</t>
    </r>
  </si>
  <si>
    <r>
      <t xml:space="preserve">Huang, Pao-Hsun; Zhang, Zhi-Xuan; Hsu, Chia-Hsun; </t>
    </r>
    <r>
      <rPr>
        <b/>
        <u/>
        <sz val="12"/>
        <rFont val="Times New Roman"/>
        <family val="1"/>
      </rPr>
      <t>Wu, Wan-Yu</t>
    </r>
    <r>
      <rPr>
        <sz val="12"/>
        <rFont val="Times New Roman"/>
        <family val="1"/>
      </rPr>
      <t>; Ou, Sin-Liang; Huang, Chien-Jung; Wuu, Dong-Sing; Lien, Shui-Yang*; Zhu, Wen-Zhang</t>
    </r>
  </si>
  <si>
    <r>
      <t>Ren, Fang-Bin; Jiang, Shi-Cong; Hsu, Chia-Hsun; Zhang, Xiao-Ying; Gao, Peng;</t>
    </r>
    <r>
      <rPr>
        <b/>
        <u/>
        <sz val="12"/>
        <rFont val="Times New Roman"/>
        <family val="1"/>
      </rPr>
      <t xml:space="preserve"> Wu, Wan-Yu</t>
    </r>
    <r>
      <rPr>
        <sz val="12"/>
        <rFont val="Times New Roman"/>
        <family val="1"/>
      </rPr>
      <t>; Chiu, Yi-Jui; Lien, Shui-Yang*; Zhu, Wen-Zhang</t>
    </r>
  </si>
  <si>
    <r>
      <rPr>
        <sz val="12"/>
        <rFont val="微軟正黑體"/>
        <family val="2"/>
        <charset val="136"/>
      </rPr>
      <t>理工</t>
    </r>
    <phoneticPr fontId="25" type="noConversion"/>
  </si>
  <si>
    <r>
      <rPr>
        <sz val="12"/>
        <rFont val="微軟正黑體"/>
        <family val="2"/>
        <charset val="136"/>
      </rPr>
      <t>材料科學工程學系</t>
    </r>
    <phoneticPr fontId="25" type="noConversion"/>
  </si>
  <si>
    <r>
      <rPr>
        <sz val="12"/>
        <rFont val="微軟正黑體"/>
        <family val="2"/>
        <charset val="136"/>
      </rPr>
      <t>吳宛玉</t>
    </r>
    <phoneticPr fontId="25" type="noConversion"/>
  </si>
  <si>
    <r>
      <t xml:space="preserve">Jiang, Shicong; </t>
    </r>
    <r>
      <rPr>
        <b/>
        <u/>
        <sz val="12"/>
        <rFont val="Times New Roman"/>
        <family val="1"/>
      </rPr>
      <t>Wu, Wan-Yu*</t>
    </r>
    <r>
      <rPr>
        <sz val="12"/>
        <rFont val="Times New Roman"/>
        <family val="1"/>
      </rPr>
      <t>; Ren, Fangbin; Hsu, Chia-Hsun; Zhang, Xiaoying; Gao, Peng; Wuu, Dong-Sing; Huang, Chien-Jung; Lien*, Shui-Yang; Zhu, Wenzhang</t>
    </r>
    <phoneticPr fontId="25" type="noConversion"/>
  </si>
  <si>
    <r>
      <rPr>
        <sz val="12"/>
        <rFont val="新細明體"/>
        <family val="1"/>
        <charset val="136"/>
      </rPr>
      <t>紙本及電子期刊：</t>
    </r>
    <r>
      <rPr>
        <sz val="12"/>
        <rFont val="Times New Roman"/>
        <family val="1"/>
      </rPr>
      <t>2</t>
    </r>
    <phoneticPr fontId="25" type="noConversion"/>
  </si>
  <si>
    <r>
      <rPr>
        <sz val="12"/>
        <rFont val="微軟正黑體"/>
        <family val="2"/>
        <charset val="136"/>
      </rPr>
      <t>是</t>
    </r>
    <phoneticPr fontId="25" type="noConversion"/>
  </si>
  <si>
    <r>
      <t xml:space="preserve">Zhang, Xiao-Ying; Chen, Chao; Zhang, Jin-Fa; Ruan, Yu-Jiao; Xie, An; </t>
    </r>
    <r>
      <rPr>
        <b/>
        <u/>
        <sz val="12"/>
        <rFont val="Times New Roman"/>
        <family val="1"/>
      </rPr>
      <t>Wu, Wan-Yu</t>
    </r>
    <r>
      <rPr>
        <sz val="12"/>
        <rFont val="Times New Roman"/>
        <family val="1"/>
      </rPr>
      <t>; Wuu, Dong-Sing; Lien, Shui-Yang;* Zhu, Wen-Zhang</t>
    </r>
    <phoneticPr fontId="25" type="noConversion"/>
  </si>
  <si>
    <r>
      <t xml:space="preserve">Hsu, Chia-Hsun; Zhang, Zhi-Xuan; Shi, Chun-Yan; Huang, Pao-Hsun; </t>
    </r>
    <r>
      <rPr>
        <b/>
        <u/>
        <sz val="12"/>
        <rFont val="Times New Roman"/>
        <family val="1"/>
      </rPr>
      <t>Wu, Wan-Yu</t>
    </r>
    <r>
      <rPr>
        <sz val="12"/>
        <rFont val="Times New Roman"/>
        <family val="1"/>
      </rPr>
      <t>; Wuu, Dong-Sing; Gao, Peng; Huang, Chien-Jung; Lien, Shui-Yang*; Zhu, Wen-Zhang</t>
    </r>
  </si>
  <si>
    <r>
      <rPr>
        <sz val="12"/>
        <rFont val="新細明體"/>
        <family val="1"/>
        <charset val="136"/>
      </rPr>
      <t>陳睿遠</t>
    </r>
  </si>
  <si>
    <r>
      <t>Wu, Jhen-Yang; Lai, Ting-Hsuan; Fang, Mei-Jing;</t>
    </r>
    <r>
      <rPr>
        <b/>
        <u/>
        <sz val="12"/>
        <rFont val="Times New Roman"/>
        <family val="1"/>
      </rPr>
      <t xml:space="preserve"> Chen, Jui-Yuan</t>
    </r>
    <r>
      <rPr>
        <sz val="12"/>
        <rFont val="Times New Roman"/>
        <family val="1"/>
      </rPr>
      <t>; Kuo, Ming-Yu; Chiu, Yi-Hsuan; Hsieh, Ping-Yen; Tsao, Chun-Wen; Chang, Huai-En; Chang, Yu-Peng; Wang, Chien-Yi; Chen, Chun-Yi; Sone, Masato; Wu, Wen-Wei; Chang, Tso-Fu Mark*; Hsu, Yung-Jung*</t>
    </r>
  </si>
  <si>
    <r>
      <rPr>
        <sz val="12"/>
        <rFont val="新細明體"/>
        <family val="1"/>
        <charset val="136"/>
      </rPr>
      <t>吳芳賓</t>
    </r>
    <r>
      <rPr>
        <sz val="12"/>
        <rFont val="Times New Roman"/>
        <family val="1"/>
      </rPr>
      <t>*</t>
    </r>
  </si>
  <si>
    <r>
      <t xml:space="preserve">Hsu, Shu-Yu; </t>
    </r>
    <r>
      <rPr>
        <b/>
        <u/>
        <sz val="12"/>
        <rFont val="Times New Roman"/>
        <family val="1"/>
      </rPr>
      <t>Wu, Fan-Bean*</t>
    </r>
  </si>
  <si>
    <r>
      <t xml:space="preserve">Liang, Bing-Hao; Hsieu, Fu-Shen; </t>
    </r>
    <r>
      <rPr>
        <b/>
        <u/>
        <sz val="12"/>
        <rFont val="Times New Roman"/>
        <family val="1"/>
      </rPr>
      <t>Wu, Fan-Bean*</t>
    </r>
  </si>
  <si>
    <r>
      <rPr>
        <sz val="12"/>
        <rFont val="新細明體"/>
        <family val="1"/>
        <charset val="136"/>
      </rPr>
      <t>許芳琪</t>
    </r>
  </si>
  <si>
    <r>
      <t>Tsai, Cheng-Hsun;</t>
    </r>
    <r>
      <rPr>
        <b/>
        <u/>
        <sz val="12"/>
        <rFont val="Times New Roman"/>
        <family val="1"/>
      </rPr>
      <t xml:space="preserve"> Hsu, Fang-Chi</t>
    </r>
    <r>
      <rPr>
        <sz val="12"/>
        <rFont val="Times New Roman"/>
        <family val="1"/>
      </rPr>
      <t>*; Tsai, Chia-Lin; Lin, Jia-Yu; Chen, Yang-Fang*</t>
    </r>
  </si>
  <si>
    <r>
      <t>Liu, C. -J.; Lo, H. -Y.; Hou, A. -Y.;</t>
    </r>
    <r>
      <rPr>
        <b/>
        <u/>
        <sz val="12"/>
        <rFont val="Times New Roman"/>
        <family val="1"/>
      </rPr>
      <t xml:space="preserve"> Chen, J. -Y</t>
    </r>
    <r>
      <rPr>
        <sz val="12"/>
        <rFont val="Times New Roman"/>
        <family val="1"/>
      </rPr>
      <t>.; Wang, C. -H.; Huang, C. -W.; Wu, W. -W.*</t>
    </r>
  </si>
  <si>
    <r>
      <t xml:space="preserve">Hung-Yang Lo, Chun-Wei Huang, Chun-Chien Chiu, </t>
    </r>
    <r>
      <rPr>
        <b/>
        <u/>
        <sz val="12"/>
        <rFont val="Times New Roman"/>
        <family val="1"/>
      </rPr>
      <t>Jui-Yuan Chen</t>
    </r>
    <r>
      <rPr>
        <sz val="12"/>
        <rFont val="Times New Roman"/>
        <family val="1"/>
      </rPr>
      <t>, Fang-Chun Shen, Che-Hung Wang, Yen-Jung Chen, Chien-Hua Wang, Jan-Chi Yang, Wen-Wei Wu</t>
    </r>
  </si>
  <si>
    <r>
      <t>2.</t>
    </r>
    <r>
      <rPr>
        <sz val="12"/>
        <rFont val="標楷體"/>
        <family val="4"/>
        <charset val="136"/>
      </rPr>
      <t>工</t>
    </r>
  </si>
  <si>
    <r>
      <rPr>
        <sz val="12"/>
        <rFont val="標楷體"/>
        <family val="4"/>
        <charset val="136"/>
      </rPr>
      <t>是</t>
    </r>
  </si>
  <si>
    <r>
      <rPr>
        <sz val="12"/>
        <rFont val="標楷體"/>
        <family val="4"/>
        <charset val="136"/>
      </rPr>
      <t>外文</t>
    </r>
  </si>
  <si>
    <r>
      <rPr>
        <sz val="12"/>
        <rFont val="新細明體"/>
        <family val="1"/>
        <charset val="136"/>
      </rPr>
      <t>謝健</t>
    </r>
  </si>
  <si>
    <r>
      <rPr>
        <sz val="12"/>
        <rFont val="新細明體"/>
        <family val="1"/>
        <charset val="136"/>
      </rPr>
      <t>許富淵</t>
    </r>
  </si>
  <si>
    <r>
      <rPr>
        <b/>
        <u/>
        <sz val="12"/>
        <rFont val="新細明體"/>
        <family val="1"/>
        <charset val="136"/>
      </rPr>
      <t>許富淵</t>
    </r>
    <r>
      <rPr>
        <sz val="12"/>
        <rFont val="Times New Roman"/>
        <family val="1"/>
      </rPr>
      <t>*</t>
    </r>
    <r>
      <rPr>
        <sz val="12"/>
        <rFont val="新細明體"/>
        <family val="1"/>
        <charset val="136"/>
      </rPr>
      <t>，洪啟銘，馮玉麟</t>
    </r>
  </si>
  <si>
    <r>
      <rPr>
        <sz val="12"/>
        <rFont val="新細明體"/>
        <family val="1"/>
        <charset val="136"/>
      </rPr>
      <t>鑄件型體與模具常數驗證之研究</t>
    </r>
  </si>
  <si>
    <r>
      <rPr>
        <sz val="12"/>
        <rFont val="新細明體"/>
        <family val="1"/>
        <charset val="136"/>
      </rPr>
      <t xml:space="preserve">鑄造工程學刊
</t>
    </r>
    <r>
      <rPr>
        <sz val="12"/>
        <rFont val="Times New Roman"/>
        <family val="1"/>
      </rPr>
      <t>Journal of Taiwan Foundry Society</t>
    </r>
  </si>
  <si>
    <r>
      <rPr>
        <sz val="12"/>
        <rFont val="新細明體"/>
        <family val="1"/>
        <charset val="136"/>
      </rPr>
      <t>林惠娟</t>
    </r>
  </si>
  <si>
    <r>
      <rPr>
        <sz val="12"/>
        <rFont val="新細明體"/>
        <family val="1"/>
        <charset val="136"/>
      </rPr>
      <t>吳承翰、</t>
    </r>
    <r>
      <rPr>
        <b/>
        <u/>
        <sz val="12"/>
        <rFont val="新細明體"/>
        <family val="1"/>
        <charset val="136"/>
      </rPr>
      <t>林惠娟</t>
    </r>
  </si>
  <si>
    <r>
      <rPr>
        <sz val="12"/>
        <rFont val="新細明體"/>
        <family val="1"/>
        <charset val="136"/>
      </rPr>
      <t>底模設計對</t>
    </r>
    <r>
      <rPr>
        <sz val="12"/>
        <rFont val="Times New Roman"/>
        <family val="1"/>
      </rPr>
      <t>DC</t>
    </r>
    <r>
      <rPr>
        <sz val="12"/>
        <rFont val="新細明體"/>
        <family val="1"/>
        <charset val="136"/>
      </rPr>
      <t>鑄造鋁錠的應力與翹曲缺陷之影響數值分析</t>
    </r>
  </si>
  <si>
    <r>
      <rPr>
        <sz val="12"/>
        <rFont val="新細明體"/>
        <family val="1"/>
        <charset val="136"/>
      </rPr>
      <t>鑄造工程學刊</t>
    </r>
  </si>
  <si>
    <r>
      <rPr>
        <sz val="12"/>
        <rFont val="新細明體"/>
        <family val="1"/>
        <charset val="136"/>
      </rPr>
      <t>紙本期刊：</t>
    </r>
    <r>
      <rPr>
        <sz val="12"/>
        <rFont val="Times New Roman"/>
        <family val="1"/>
      </rPr>
      <t>0</t>
    </r>
  </si>
  <si>
    <r>
      <rPr>
        <sz val="12"/>
        <rFont val="新細明體"/>
        <family val="1"/>
        <charset val="136"/>
      </rPr>
      <t>境內</t>
    </r>
  </si>
  <si>
    <r>
      <t>SCI</t>
    </r>
    <r>
      <rPr>
        <sz val="12"/>
        <rFont val="新細明體"/>
        <family val="1"/>
        <charset val="136"/>
      </rPr>
      <t>：</t>
    </r>
    <r>
      <rPr>
        <sz val="12"/>
        <rFont val="Times New Roman"/>
        <family val="1"/>
      </rPr>
      <t>13</t>
    </r>
    <r>
      <rPr>
        <sz val="12"/>
        <rFont val="新細明體"/>
        <family val="1"/>
        <charset val="136"/>
      </rPr>
      <t>；其他：</t>
    </r>
    <r>
      <rPr>
        <sz val="12"/>
        <rFont val="Times New Roman"/>
        <family val="1"/>
      </rPr>
      <t>3</t>
    </r>
    <phoneticPr fontId="18" type="noConversion"/>
  </si>
  <si>
    <r>
      <rPr>
        <sz val="12"/>
        <rFont val="新細明體"/>
        <family val="1"/>
        <charset val="136"/>
      </rPr>
      <t>能源工程學系</t>
    </r>
  </si>
  <si>
    <r>
      <rPr>
        <sz val="12"/>
        <rFont val="新細明體"/>
        <family val="1"/>
        <charset val="136"/>
      </rPr>
      <t>江姿萱</t>
    </r>
    <r>
      <rPr>
        <sz val="12"/>
        <rFont val="Times New Roman"/>
        <family val="1"/>
      </rPr>
      <t>*</t>
    </r>
  </si>
  <si>
    <r>
      <rPr>
        <b/>
        <u/>
        <sz val="12"/>
        <rFont val="Times New Roman"/>
        <family val="1"/>
      </rPr>
      <t>Chiang, Tzu Hsuan*</t>
    </r>
    <r>
      <rPr>
        <sz val="12"/>
        <rFont val="Times New Roman"/>
        <family val="1"/>
      </rPr>
      <t>; Rao, K. Narasimha; Hsu, Jia-Wei</t>
    </r>
  </si>
  <si>
    <r>
      <rPr>
        <sz val="12"/>
        <rFont val="新細明體"/>
        <family val="1"/>
        <charset val="136"/>
      </rPr>
      <t>陳律言</t>
    </r>
  </si>
  <si>
    <r>
      <t xml:space="preserve">Yuan, Min-Hao; Chen, Yi-Hung*; Peng, Siou-Chih; </t>
    </r>
    <r>
      <rPr>
        <b/>
        <u/>
        <sz val="12"/>
        <rFont val="Times New Roman"/>
        <family val="1"/>
      </rPr>
      <t>Chen, Lu-Yen</t>
    </r>
    <r>
      <rPr>
        <sz val="12"/>
        <rFont val="Times New Roman"/>
        <family val="1"/>
      </rPr>
      <t>; Chang, Ching-Yuan; Santikunaporn, Malee; Assavatesanuphap, Channarong; Lee, Yi-Fa</t>
    </r>
  </si>
  <si>
    <r>
      <rPr>
        <sz val="12"/>
        <rFont val="新細明體"/>
        <family val="1"/>
        <charset val="136"/>
      </rPr>
      <t>陳炎洲</t>
    </r>
  </si>
  <si>
    <r>
      <t>WJ Sheu, YT Chen, AT Ubando,</t>
    </r>
    <r>
      <rPr>
        <b/>
        <u/>
        <sz val="12"/>
        <rFont val="Times New Roman"/>
        <family val="1"/>
      </rPr>
      <t xml:space="preserve"> YC Chen*</t>
    </r>
    <r>
      <rPr>
        <sz val="12"/>
        <rFont val="Times New Roman"/>
        <family val="1"/>
      </rPr>
      <t>, CT Wang*</t>
    </r>
  </si>
  <si>
    <r>
      <rPr>
        <sz val="12"/>
        <rFont val="新細明體"/>
        <family val="1"/>
        <charset val="136"/>
      </rPr>
      <t>陳建仲</t>
    </r>
  </si>
  <si>
    <r>
      <rPr>
        <sz val="12"/>
        <rFont val="新細明體"/>
        <family val="1"/>
        <charset val="136"/>
      </rPr>
      <t>盧芊彤
薛康琳</t>
    </r>
    <r>
      <rPr>
        <sz val="12"/>
        <rFont val="Times New Roman"/>
        <family val="1"/>
      </rPr>
      <t>*</t>
    </r>
  </si>
  <si>
    <r>
      <rPr>
        <b/>
        <u/>
        <sz val="12"/>
        <rFont val="Times New Roman"/>
        <family val="1"/>
      </rPr>
      <t>Lu, Cian-Tong</t>
    </r>
    <r>
      <rPr>
        <sz val="12"/>
        <rFont val="Times New Roman"/>
        <family val="1"/>
      </rPr>
      <t xml:space="preserve">; Zhu, Zhi-Yan; Chen, Sheng-Wen; Chang, Yu-Ling; </t>
    </r>
    <r>
      <rPr>
        <b/>
        <u/>
        <sz val="12"/>
        <rFont val="Times New Roman"/>
        <family val="1"/>
      </rPr>
      <t>Hsueh, Kan-Lin</t>
    </r>
    <r>
      <rPr>
        <sz val="12"/>
        <rFont val="Times New Roman"/>
        <family val="1"/>
      </rPr>
      <t>*</t>
    </r>
  </si>
  <si>
    <r>
      <rPr>
        <b/>
        <u/>
        <sz val="12"/>
        <rFont val="Times New Roman"/>
        <family val="1"/>
      </rPr>
      <t>Chiang, Tzu Hsuan*;</t>
    </r>
    <r>
      <rPr>
        <sz val="12"/>
        <rFont val="Times New Roman"/>
        <family val="1"/>
      </rPr>
      <t xml:space="preserve"> Hsu, Jia-Wei</t>
    </r>
  </si>
  <si>
    <r>
      <rPr>
        <sz val="12"/>
        <rFont val="新細明體"/>
        <family val="1"/>
        <charset val="136"/>
      </rPr>
      <t>陳炎洲</t>
    </r>
    <r>
      <rPr>
        <sz val="12"/>
        <rFont val="Times New Roman"/>
        <family val="1"/>
      </rPr>
      <t>*</t>
    </r>
  </si>
  <si>
    <r>
      <t xml:space="preserve">Sheu, Wen-Jenn; Huang, Chu-Yu; </t>
    </r>
    <r>
      <rPr>
        <b/>
        <u/>
        <sz val="12"/>
        <rFont val="Times New Roman"/>
        <family val="1"/>
      </rPr>
      <t>Chen, Yen-Cho*</t>
    </r>
  </si>
  <si>
    <r>
      <t xml:space="preserve">Sheu, Wen-Jenn; Chu, Cheng-Shih; </t>
    </r>
    <r>
      <rPr>
        <b/>
        <u/>
        <sz val="12"/>
        <rFont val="Times New Roman"/>
        <family val="1"/>
      </rPr>
      <t>Chen, Yen-Cho</t>
    </r>
    <r>
      <rPr>
        <sz val="12"/>
        <rFont val="Times New Roman"/>
        <family val="1"/>
      </rPr>
      <t>*</t>
    </r>
  </si>
  <si>
    <r>
      <t xml:space="preserve">Sheu, Wen-Jenn; Chang, Chung-Yu; </t>
    </r>
    <r>
      <rPr>
        <b/>
        <u/>
        <sz val="12"/>
        <rFont val="Times New Roman"/>
        <family val="1"/>
      </rPr>
      <t>Chen, Yen-Cho*</t>
    </r>
  </si>
  <si>
    <r>
      <t>SCI</t>
    </r>
    <r>
      <rPr>
        <sz val="12"/>
        <rFont val="新細明體"/>
        <family val="1"/>
        <charset val="136"/>
      </rPr>
      <t>：</t>
    </r>
    <r>
      <rPr>
        <sz val="12"/>
        <rFont val="Times New Roman"/>
        <family val="1"/>
      </rPr>
      <t>9</t>
    </r>
    <r>
      <rPr>
        <sz val="12"/>
        <rFont val="新細明體"/>
        <family val="1"/>
        <charset val="136"/>
      </rPr>
      <t>；其他：</t>
    </r>
    <r>
      <rPr>
        <sz val="12"/>
        <rFont val="Times New Roman"/>
        <family val="1"/>
      </rPr>
      <t>1</t>
    </r>
  </si>
  <si>
    <r>
      <rPr>
        <sz val="12"/>
        <rFont val="新細明體"/>
        <family val="1"/>
        <charset val="136"/>
      </rPr>
      <t>機械工程學系</t>
    </r>
  </si>
  <si>
    <r>
      <rPr>
        <sz val="12"/>
        <rFont val="新細明體"/>
        <family val="1"/>
        <charset val="136"/>
      </rPr>
      <t>張致文</t>
    </r>
    <r>
      <rPr>
        <sz val="12"/>
        <rFont val="Times New Roman"/>
        <family val="1"/>
      </rPr>
      <t>*</t>
    </r>
  </si>
  <si>
    <r>
      <t xml:space="preserve">Liu, Chein-Shan; </t>
    </r>
    <r>
      <rPr>
        <b/>
        <u/>
        <sz val="12"/>
        <rFont val="Times New Roman"/>
        <family val="1"/>
      </rPr>
      <t>Chang, Chih-Wen*</t>
    </r>
  </si>
  <si>
    <r>
      <rPr>
        <sz val="12"/>
        <rFont val="新細明體"/>
        <family val="1"/>
        <charset val="136"/>
      </rPr>
      <t>連啓翔</t>
    </r>
    <r>
      <rPr>
        <sz val="12"/>
        <rFont val="Times New Roman"/>
        <family val="1"/>
      </rPr>
      <t>*</t>
    </r>
    <r>
      <rPr>
        <sz val="12"/>
        <rFont val="新細明體"/>
        <family val="1"/>
        <charset val="136"/>
      </rPr>
      <t>、潘國興</t>
    </r>
  </si>
  <si>
    <r>
      <rPr>
        <b/>
        <u/>
        <sz val="12"/>
        <rFont val="Times New Roman"/>
        <family val="1"/>
      </rPr>
      <t>Lien, Chi-Hsiang*</t>
    </r>
    <r>
      <rPr>
        <sz val="12"/>
        <rFont val="Times New Roman"/>
        <family val="1"/>
      </rPr>
      <t xml:space="preserve">; Chen, Zong-Hong; </t>
    </r>
    <r>
      <rPr>
        <b/>
        <u/>
        <sz val="12"/>
        <rFont val="Times New Roman"/>
        <family val="1"/>
      </rPr>
      <t>Phan, Quoc-Hung</t>
    </r>
  </si>
  <si>
    <r>
      <rPr>
        <sz val="12"/>
        <rFont val="新細明體"/>
        <family val="1"/>
        <charset val="136"/>
      </rPr>
      <t>連啓翔</t>
    </r>
    <r>
      <rPr>
        <sz val="12"/>
        <rFont val="Times New Roman"/>
        <family val="1"/>
      </rPr>
      <t>*</t>
    </r>
  </si>
  <si>
    <r>
      <t>Nair, Anupama; Chuang, Shu-Chun; Lin, Yi-Shan; Chen, Chung-Hwan*; Fang, Ting-Chen; Chiu, Hsiao-Chi;</t>
    </r>
    <r>
      <rPr>
        <b/>
        <u/>
        <sz val="12"/>
        <rFont val="Times New Roman"/>
        <family val="1"/>
      </rPr>
      <t xml:space="preserve"> Lien, Chi-Hsiang*</t>
    </r>
    <r>
      <rPr>
        <sz val="12"/>
        <rFont val="Times New Roman"/>
        <family val="1"/>
      </rPr>
      <t>; Chen, Shean-Jen*</t>
    </r>
  </si>
  <si>
    <r>
      <rPr>
        <sz val="12"/>
        <rFont val="新細明體"/>
        <family val="1"/>
        <charset val="136"/>
      </rPr>
      <t>潘國興</t>
    </r>
  </si>
  <si>
    <r>
      <t>Thanh-Ngan Luu;</t>
    </r>
    <r>
      <rPr>
        <b/>
        <u/>
        <sz val="12"/>
        <rFont val="Times New Roman"/>
        <family val="1"/>
      </rPr>
      <t xml:space="preserve"> Quoc-Hung Phan</t>
    </r>
    <r>
      <rPr>
        <sz val="12"/>
        <rFont val="Times New Roman"/>
        <family val="1"/>
      </rPr>
      <t>; Thanh-Hai Le; Thi-Thu-Hien Pham*</t>
    </r>
  </si>
  <si>
    <r>
      <t xml:space="preserve">Thi-Thu-Hien Pham*; Hoang-Phuoc Nguyen; Thanh-Ngan Luu; Ngoc-Bich Le; Van-Toi Vo; Ngoc-Trinh Huynh; </t>
    </r>
    <r>
      <rPr>
        <b/>
        <u/>
        <sz val="12"/>
        <rFont val="Times New Roman"/>
        <family val="1"/>
      </rPr>
      <t>Quoc-Hung Phan</t>
    </r>
    <r>
      <rPr>
        <sz val="12"/>
        <rFont val="Times New Roman"/>
        <family val="1"/>
      </rPr>
      <t>; Thanh-Hai Le</t>
    </r>
  </si>
  <si>
    <r>
      <rPr>
        <sz val="12"/>
        <rFont val="新細明體"/>
        <family val="1"/>
        <charset val="136"/>
      </rPr>
      <t>唐士雄</t>
    </r>
  </si>
  <si>
    <r>
      <t xml:space="preserve">Abdullah, Nzar Rauf*; Rashid, Hunar Omar; </t>
    </r>
    <r>
      <rPr>
        <b/>
        <u/>
        <sz val="12"/>
        <rFont val="Times New Roman"/>
        <family val="1"/>
      </rPr>
      <t>Tang, Chi-Shung</t>
    </r>
    <r>
      <rPr>
        <sz val="12"/>
        <rFont val="Times New Roman"/>
        <family val="1"/>
      </rPr>
      <t>; Manolescu, Andrei; Gudmundsson, Vidar</t>
    </r>
  </si>
  <si>
    <r>
      <rPr>
        <sz val="12"/>
        <rFont val="新細明體"/>
        <family val="1"/>
        <charset val="136"/>
      </rPr>
      <t>王勝清</t>
    </r>
    <r>
      <rPr>
        <sz val="12"/>
        <rFont val="Times New Roman"/>
        <family val="1"/>
      </rPr>
      <t>*</t>
    </r>
  </si>
  <si>
    <r>
      <rPr>
        <b/>
        <u/>
        <sz val="12"/>
        <rFont val="Times New Roman"/>
        <family val="1"/>
      </rPr>
      <t>Wang, Sheng-Ching*</t>
    </r>
    <r>
      <rPr>
        <sz val="12"/>
        <rFont val="Times New Roman"/>
        <family val="1"/>
      </rPr>
      <t>; Xie, Bo-Ren; Huang, San-Ming</t>
    </r>
  </si>
  <si>
    <r>
      <t xml:space="preserve">Gudmundsson, Vidar*; Mughnetsyan, Vram; Abdullah, Nzar Rauf; </t>
    </r>
    <r>
      <rPr>
        <b/>
        <u/>
        <sz val="12"/>
        <rFont val="Times New Roman"/>
        <family val="1"/>
      </rPr>
      <t>Tang, Chi-Shung</t>
    </r>
    <r>
      <rPr>
        <sz val="12"/>
        <rFont val="Times New Roman"/>
        <family val="1"/>
      </rPr>
      <t>; Moldoveanu, Valeriu; Manolescu, Andrei</t>
    </r>
  </si>
  <si>
    <r>
      <t xml:space="preserve">Abdullah, Nzar Rauf*; Abdullah, Botan Jawdat; Rshid, Hunar Omar; </t>
    </r>
    <r>
      <rPr>
        <b/>
        <u/>
        <sz val="12"/>
        <rFont val="Times New Roman"/>
        <family val="1"/>
      </rPr>
      <t>Tang, Chi-Shung</t>
    </r>
    <r>
      <rPr>
        <sz val="12"/>
        <rFont val="Times New Roman"/>
        <family val="1"/>
      </rPr>
      <t>; Manolescu, Andrei; Gudmundsson, Vidar</t>
    </r>
  </si>
  <si>
    <r>
      <rPr>
        <sz val="12"/>
        <rFont val="新細明體"/>
        <family val="1"/>
        <charset val="136"/>
      </rPr>
      <t>潘國興</t>
    </r>
    <r>
      <rPr>
        <sz val="12"/>
        <rFont val="Times New Roman"/>
        <family val="1"/>
      </rPr>
      <t>*</t>
    </r>
  </si>
  <si>
    <r>
      <t>Nguyen, Le-Y; Nguyen, Thi-Yen-Nhi; Nguyen, Vinh-Que An; Luu, Thanh-Ngan; Le, Thanh-Hai;</t>
    </r>
    <r>
      <rPr>
        <b/>
        <u/>
        <sz val="12"/>
        <rFont val="Times New Roman"/>
        <family val="1"/>
      </rPr>
      <t xml:space="preserve"> Phan, Quoc-Hung</t>
    </r>
    <r>
      <rPr>
        <sz val="12"/>
        <rFont val="Times New Roman"/>
        <family val="1"/>
      </rPr>
      <t>*; Pham, Thi-Thu-Hien*</t>
    </r>
  </si>
  <si>
    <r>
      <rPr>
        <sz val="12"/>
        <rFont val="新細明體"/>
        <family val="1"/>
        <charset val="136"/>
      </rPr>
      <t>張致文</t>
    </r>
  </si>
  <si>
    <r>
      <t xml:space="preserve">Chein-Shan Liu, Chung-Lun Kuo, </t>
    </r>
    <r>
      <rPr>
        <b/>
        <u/>
        <sz val="12"/>
        <rFont val="Times New Roman"/>
        <family val="1"/>
      </rPr>
      <t>Chih-Wen Chang</t>
    </r>
    <r>
      <rPr>
        <sz val="12"/>
        <rFont val="Times New Roman"/>
        <family val="1"/>
      </rPr>
      <t>*</t>
    </r>
  </si>
  <si>
    <r>
      <t xml:space="preserve">Liu, Chein-Shan; El-Zahar, Essam R.; </t>
    </r>
    <r>
      <rPr>
        <b/>
        <u/>
        <sz val="12"/>
        <rFont val="Times New Roman"/>
        <family val="1"/>
      </rPr>
      <t>Chang, Chih-Wen*</t>
    </r>
  </si>
  <si>
    <r>
      <t xml:space="preserve">Chein-Shan Liu, </t>
    </r>
    <r>
      <rPr>
        <b/>
        <u/>
        <sz val="12"/>
        <rFont val="Times New Roman"/>
        <family val="1"/>
      </rPr>
      <t>Chih-Wen Chang</t>
    </r>
    <r>
      <rPr>
        <sz val="12"/>
        <rFont val="Times New Roman"/>
        <family val="1"/>
      </rPr>
      <t>*</t>
    </r>
  </si>
  <si>
    <r>
      <t xml:space="preserve">Abdullah, Nzar Rauf*; Abdullah, Botan Jawdat; Rashid, Hunar Omar; </t>
    </r>
    <r>
      <rPr>
        <b/>
        <u/>
        <sz val="12"/>
        <rFont val="Times New Roman"/>
        <family val="1"/>
      </rPr>
      <t>Tang, Chi-Shung</t>
    </r>
    <r>
      <rPr>
        <sz val="12"/>
        <rFont val="Times New Roman"/>
        <family val="1"/>
      </rPr>
      <t>; Gudmundsson, Vidar</t>
    </r>
  </si>
  <si>
    <r>
      <t xml:space="preserve">H. M. Le, T. H Le, </t>
    </r>
    <r>
      <rPr>
        <b/>
        <u/>
        <sz val="12"/>
        <rFont val="Times New Roman"/>
        <family val="1"/>
      </rPr>
      <t>Q. H. Phan</t>
    </r>
    <r>
      <rPr>
        <sz val="12"/>
        <rFont val="Times New Roman"/>
        <family val="1"/>
      </rPr>
      <t>* and T. T. H. Pham*</t>
    </r>
  </si>
  <si>
    <r>
      <rPr>
        <b/>
        <u/>
        <sz val="12"/>
        <rFont val="Times New Roman"/>
        <family val="1"/>
      </rPr>
      <t>Wang, Sheng-Ching*</t>
    </r>
    <r>
      <rPr>
        <sz val="12"/>
        <rFont val="Times New Roman"/>
        <family val="1"/>
      </rPr>
      <t>; Nien, Yu-Cheng; Huang, San-Ming</t>
    </r>
  </si>
  <si>
    <r>
      <t>Liu, Chein-Shan;</t>
    </r>
    <r>
      <rPr>
        <b/>
        <u/>
        <sz val="12"/>
        <rFont val="Times New Roman"/>
        <family val="1"/>
      </rPr>
      <t xml:space="preserve"> Chang, Chih-Wen*</t>
    </r>
    <r>
      <rPr>
        <sz val="12"/>
        <rFont val="Times New Roman"/>
        <family val="1"/>
      </rPr>
      <t>; Chen, Yung-Wei; Chang, Yen-Shen</t>
    </r>
  </si>
  <si>
    <r>
      <rPr>
        <sz val="12"/>
        <rFont val="新細明體"/>
        <family val="1"/>
        <charset val="136"/>
      </rPr>
      <t>唐士雄</t>
    </r>
    <r>
      <rPr>
        <sz val="12"/>
        <rFont val="Times New Roman"/>
        <family val="1"/>
      </rPr>
      <t>*</t>
    </r>
  </si>
  <si>
    <r>
      <t xml:space="preserve">Chen, Wei-An; Phan, Quoc-Hung; </t>
    </r>
    <r>
      <rPr>
        <b/>
        <u/>
        <sz val="12"/>
        <rFont val="Times New Roman"/>
        <family val="1"/>
      </rPr>
      <t>Tang, Chi-Shung*</t>
    </r>
    <r>
      <rPr>
        <sz val="12"/>
        <rFont val="Times New Roman"/>
        <family val="1"/>
      </rPr>
      <t>; Abdullah, Nzar Rauf; Gudmundsson, Vidar</t>
    </r>
  </si>
  <si>
    <r>
      <rPr>
        <sz val="12"/>
        <rFont val="新細明體"/>
        <family val="1"/>
        <charset val="136"/>
      </rPr>
      <t>許進吉
連啓翔</t>
    </r>
    <r>
      <rPr>
        <sz val="12"/>
        <rFont val="Times New Roman"/>
        <family val="1"/>
      </rPr>
      <t xml:space="preserve">*
</t>
    </r>
    <r>
      <rPr>
        <sz val="12"/>
        <rFont val="新細明體"/>
        <family val="1"/>
        <charset val="136"/>
      </rPr>
      <t>潘國興</t>
    </r>
    <r>
      <rPr>
        <sz val="12"/>
        <rFont val="Times New Roman"/>
        <family val="1"/>
      </rPr>
      <t>*</t>
    </r>
  </si>
  <si>
    <r>
      <t>Yang, Zhe-Wei; Pham, Thi-Thu-Hien; Hsu, Chin-Chi;</t>
    </r>
    <r>
      <rPr>
        <b/>
        <u/>
        <sz val="12"/>
        <rFont val="Times New Roman"/>
        <family val="1"/>
      </rPr>
      <t xml:space="preserve"> Lien, Chi-Hsiang*</t>
    </r>
    <r>
      <rPr>
        <sz val="12"/>
        <rFont val="Times New Roman"/>
        <family val="1"/>
      </rPr>
      <t xml:space="preserve">; </t>
    </r>
    <r>
      <rPr>
        <b/>
        <u/>
        <sz val="12"/>
        <rFont val="Times New Roman"/>
        <family val="1"/>
      </rPr>
      <t>Phan, Quoc-Hung*</t>
    </r>
  </si>
  <si>
    <r>
      <t xml:space="preserve">Liu, Chein-Shan; </t>
    </r>
    <r>
      <rPr>
        <b/>
        <u/>
        <sz val="12"/>
        <rFont val="Times New Roman"/>
        <family val="1"/>
      </rPr>
      <t>Chang, Chih-Wen</t>
    </r>
    <r>
      <rPr>
        <sz val="12"/>
        <rFont val="Times New Roman"/>
        <family val="1"/>
      </rPr>
      <t>*</t>
    </r>
  </si>
  <si>
    <r>
      <t xml:space="preserve">Liu, Chein-Shan; </t>
    </r>
    <r>
      <rPr>
        <b/>
        <u/>
        <sz val="12"/>
        <rFont val="Times New Roman"/>
        <family val="1"/>
      </rPr>
      <t>Chang, Chih-Wen;</t>
    </r>
    <r>
      <rPr>
        <sz val="12"/>
        <rFont val="Times New Roman"/>
        <family val="1"/>
      </rPr>
      <t xml:space="preserve"> Chen, Yung-Wei</t>
    </r>
    <r>
      <rPr>
        <b/>
        <u/>
        <sz val="12"/>
        <rFont val="Times New Roman"/>
        <family val="1"/>
      </rPr>
      <t>;</t>
    </r>
    <r>
      <rPr>
        <sz val="12"/>
        <rFont val="Times New Roman"/>
        <family val="1"/>
      </rPr>
      <t xml:space="preserve"> Shen, Jian-Hung*</t>
    </r>
  </si>
  <si>
    <r>
      <t xml:space="preserve">Gudmundsson, Vidar*; Mughnetsyan, Vram; Abdullah, Nzar Rauf; </t>
    </r>
    <r>
      <rPr>
        <b/>
        <u/>
        <sz val="12"/>
        <rFont val="Times New Roman"/>
        <family val="1"/>
      </rPr>
      <t>Tang, Chi-Shung;</t>
    </r>
    <r>
      <rPr>
        <sz val="12"/>
        <rFont val="Times New Roman"/>
        <family val="1"/>
      </rPr>
      <t xml:space="preserve"> Moldoveanu, Valeriu; Manolescu, Andrei</t>
    </r>
  </si>
  <si>
    <r>
      <rPr>
        <b/>
        <u/>
        <sz val="12"/>
        <rFont val="Times New Roman"/>
        <family val="1"/>
      </rPr>
      <t>Chang, Chih-Wen;</t>
    </r>
    <r>
      <rPr>
        <sz val="12"/>
        <rFont val="Times New Roman"/>
        <family val="1"/>
      </rPr>
      <t xml:space="preserve"> Wu, Jyh-Hong; Lin, Ying-Ru; Lin, Yu-Feng; Huang, Nan-Nong*</t>
    </r>
  </si>
  <si>
    <r>
      <rPr>
        <sz val="12"/>
        <rFont val="新細明體"/>
        <family val="1"/>
        <charset val="136"/>
      </rPr>
      <t>許進吉</t>
    </r>
  </si>
  <si>
    <r>
      <rPr>
        <b/>
        <u/>
        <sz val="12"/>
        <rFont val="新細明體"/>
        <family val="1"/>
        <charset val="136"/>
      </rPr>
      <t xml:space="preserve">張昀
</t>
    </r>
    <r>
      <rPr>
        <sz val="12"/>
        <rFont val="新細明體"/>
        <family val="1"/>
        <charset val="136"/>
      </rPr>
      <t>王正祥</t>
    </r>
    <r>
      <rPr>
        <sz val="12"/>
        <rFont val="Times New Roman"/>
        <family val="1"/>
      </rPr>
      <t>(</t>
    </r>
    <r>
      <rPr>
        <sz val="12"/>
        <rFont val="新細明體"/>
        <family val="1"/>
        <charset val="136"/>
      </rPr>
      <t>退休</t>
    </r>
    <r>
      <rPr>
        <sz val="12"/>
        <rFont val="Times New Roman"/>
        <family val="1"/>
      </rPr>
      <t>)</t>
    </r>
  </si>
  <si>
    <r>
      <t>Wang, Jun; Liao, Jiajun; Wang, Wei; Abusleme, Angel; Adam, Thomas; Ahmad, Shakeel; Ahmed, Rizwan; Aiello, Sebastiano; ……[</t>
    </r>
    <r>
      <rPr>
        <b/>
        <u/>
        <sz val="12"/>
        <rFont val="Times New Roman"/>
        <family val="1"/>
      </rPr>
      <t>Chang, Yun</t>
    </r>
    <r>
      <rPr>
        <sz val="12"/>
        <rFont val="Times New Roman"/>
        <family val="1"/>
      </rPr>
      <t>; Wang, Chung-Hsiang]</t>
    </r>
  </si>
  <si>
    <r>
      <t>An, F. P.*; Bai, W. D.; Balantekin, A. B.; Bishai, M.; Blyth, S.; Cao, G. F.; Cao, J.; Chang, J. F.; Chang, Y.; Chen, H. S.; Chen, H. Y.; Chen, S. M.; Chen, Y.; Chen, Y. X.; Cheng, J.; …...[</t>
    </r>
    <r>
      <rPr>
        <b/>
        <u/>
        <sz val="12"/>
        <rFont val="Times New Roman"/>
        <family val="1"/>
      </rPr>
      <t>Chang, Y.</t>
    </r>
    <r>
      <rPr>
        <sz val="12"/>
        <rFont val="Times New Roman"/>
        <family val="1"/>
      </rPr>
      <t>; Wang, C. H.]</t>
    </r>
  </si>
  <si>
    <r>
      <t>An, F. P.*; Andriamirado, M.; Balantekin, A. B.; Band, H. R.; Bass, C. D.; Bergeron, D. E.; Berish, D.; Bishai, M.; Blyth, S.; Bowden, N. S.;…..[</t>
    </r>
    <r>
      <rPr>
        <b/>
        <u/>
        <sz val="12"/>
        <rFont val="Times New Roman"/>
        <family val="1"/>
      </rPr>
      <t>Chang, Y</t>
    </r>
    <r>
      <rPr>
        <sz val="12"/>
        <rFont val="Times New Roman"/>
        <family val="1"/>
      </rPr>
      <t>.; Wang, C. H.]</t>
    </r>
  </si>
  <si>
    <r>
      <rPr>
        <sz val="12"/>
        <rFont val="新細明體"/>
        <family val="1"/>
        <charset val="136"/>
      </rPr>
      <t>紙本及電子期刊：</t>
    </r>
    <r>
      <rPr>
        <sz val="12"/>
        <rFont val="Times New Roman"/>
        <family val="1"/>
      </rPr>
      <t>2</t>
    </r>
    <phoneticPr fontId="18" type="noConversion"/>
  </si>
  <si>
    <r>
      <t>Abusleme, Angel*; Adam, Thomas; Ahmad, Shakeel; Ahmed, Rizwan; Aiello, Sebastiano; Akram, Muhammad; An, Fengpeng; An, Guangpeng; An, Qi; Andronico, Giuseppe; Anfimov, Nikolay; ; …... [</t>
    </r>
    <r>
      <rPr>
        <b/>
        <u/>
        <sz val="12"/>
        <rFont val="Times New Roman"/>
        <family val="1"/>
      </rPr>
      <t>Chang, Yun</t>
    </r>
    <r>
      <rPr>
        <sz val="12"/>
        <rFont val="Times New Roman"/>
        <family val="1"/>
      </rPr>
      <t>; Wang, Chung-Hsiang]</t>
    </r>
  </si>
  <si>
    <r>
      <rPr>
        <sz val="12"/>
        <rFont val="微軟正黑體"/>
        <family val="2"/>
        <charset val="136"/>
      </rPr>
      <t>機械工程學系</t>
    </r>
    <phoneticPr fontId="25" type="noConversion"/>
  </si>
  <si>
    <r>
      <rPr>
        <sz val="12"/>
        <rFont val="微軟正黑體"/>
        <family val="2"/>
        <charset val="136"/>
      </rPr>
      <t>張昀
王正祥</t>
    </r>
    <r>
      <rPr>
        <sz val="12"/>
        <rFont val="Times New Roman"/>
        <family val="1"/>
      </rPr>
      <t>(</t>
    </r>
    <r>
      <rPr>
        <sz val="12"/>
        <rFont val="微軟正黑體"/>
        <family val="2"/>
        <charset val="136"/>
      </rPr>
      <t>退休</t>
    </r>
    <r>
      <rPr>
        <sz val="12"/>
        <rFont val="Times New Roman"/>
        <family val="1"/>
      </rPr>
      <t>)</t>
    </r>
    <phoneticPr fontId="25" type="noConversion"/>
  </si>
  <si>
    <r>
      <t>Abusleme, Angel*; Adam, Thomas; Ahmad, Shakeel; Ahmed, Rizwan; Aiello, Sebastiano; ... [</t>
    </r>
    <r>
      <rPr>
        <b/>
        <u/>
        <sz val="12"/>
        <rFont val="Times New Roman"/>
        <family val="1"/>
      </rPr>
      <t>Chang, Yun</t>
    </r>
    <r>
      <rPr>
        <sz val="12"/>
        <rFont val="Times New Roman"/>
        <family val="1"/>
      </rPr>
      <t>; Wang, Chung-Hsiang]</t>
    </r>
    <phoneticPr fontId="25" type="noConversion"/>
  </si>
  <si>
    <r>
      <t>2.</t>
    </r>
    <r>
      <rPr>
        <sz val="12"/>
        <rFont val="新細明體"/>
        <family val="2"/>
        <charset val="136"/>
      </rPr>
      <t>工</t>
    </r>
    <phoneticPr fontId="25" type="noConversion"/>
  </si>
  <si>
    <r>
      <rPr>
        <sz val="12"/>
        <rFont val="新細明體"/>
        <family val="1"/>
        <charset val="136"/>
      </rPr>
      <t>電子期刊：</t>
    </r>
    <r>
      <rPr>
        <sz val="12"/>
        <rFont val="Times New Roman"/>
        <family val="1"/>
      </rPr>
      <t>1</t>
    </r>
    <phoneticPr fontId="18" type="noConversion"/>
  </si>
  <si>
    <r>
      <t>Abusleme, Angel; Adam, Thomas; Ahmad, Shakeel; Ahmed, Rizwan; ... [</t>
    </r>
    <r>
      <rPr>
        <b/>
        <u/>
        <sz val="12"/>
        <rFont val="Times New Roman"/>
        <family val="1"/>
      </rPr>
      <t>Chang, Yun</t>
    </r>
    <r>
      <rPr>
        <sz val="12"/>
        <rFont val="Times New Roman"/>
        <family val="1"/>
      </rPr>
      <t>; Wang, Chung-Hsiang]</t>
    </r>
    <phoneticPr fontId="25" type="noConversion"/>
  </si>
  <si>
    <r>
      <t>2.</t>
    </r>
    <r>
      <rPr>
        <sz val="12"/>
        <rFont val="細明體"/>
        <family val="3"/>
        <charset val="136"/>
      </rPr>
      <t>工</t>
    </r>
  </si>
  <si>
    <r>
      <t>Abusleme, Angel; Adam, Thomas; Ahmad, Shakeel; Ahmed, Rizwan; Aiello, Sebastiano; Akram, Muhammad; ... [</t>
    </r>
    <r>
      <rPr>
        <b/>
        <u/>
        <sz val="12"/>
        <rFont val="Times New Roman"/>
        <family val="1"/>
      </rPr>
      <t>Chang, Yun</t>
    </r>
    <r>
      <rPr>
        <sz val="12"/>
        <rFont val="Times New Roman"/>
        <family val="1"/>
      </rPr>
      <t>; Wang, Chung-Hsiang]</t>
    </r>
    <phoneticPr fontId="25" type="noConversion"/>
  </si>
  <si>
    <r>
      <rPr>
        <b/>
        <sz val="15"/>
        <rFont val="新細明體"/>
        <family val="1"/>
        <charset val="136"/>
      </rPr>
      <t>機械工程學系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</si>
  <si>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36</t>
    </r>
    <r>
      <rPr>
        <sz val="12"/>
        <rFont val="新細明體"/>
        <family val="1"/>
        <charset val="136"/>
      </rPr>
      <t>；其他：</t>
    </r>
    <r>
      <rPr>
        <sz val="12"/>
        <rFont val="Times New Roman"/>
        <family val="1"/>
      </rPr>
      <t>1</t>
    </r>
    <phoneticPr fontId="18" type="noConversion"/>
  </si>
  <si>
    <r>
      <rPr>
        <sz val="12"/>
        <rFont val="新細明體"/>
        <family val="1"/>
        <charset val="136"/>
      </rPr>
      <t>環境與安全衛生工程學系</t>
    </r>
  </si>
  <si>
    <r>
      <rPr>
        <sz val="12"/>
        <rFont val="新細明體"/>
        <family val="1"/>
        <charset val="136"/>
      </rPr>
      <t>朱韻如</t>
    </r>
  </si>
  <si>
    <r>
      <rPr>
        <b/>
        <u/>
        <sz val="12"/>
        <rFont val="Times New Roman"/>
        <family val="1"/>
      </rPr>
      <t>Y.R. Ju</t>
    </r>
    <r>
      <rPr>
        <sz val="12"/>
        <rFont val="Times New Roman"/>
        <family val="1"/>
      </rPr>
      <t>, C.F. Chen, M.H. Wang, C.W. Chen, C.D. Dong*</t>
    </r>
  </si>
  <si>
    <r>
      <t>Albarico, Frank Paolo Jay B.; Lim, Yee Cheng; Wang, Ming-Huang</t>
    </r>
    <r>
      <rPr>
        <b/>
        <u/>
        <sz val="12"/>
        <rFont val="Times New Roman"/>
        <family val="1"/>
      </rPr>
      <t>; Ju, Yun-Ru</t>
    </r>
    <r>
      <rPr>
        <sz val="12"/>
        <rFont val="Times New Roman"/>
        <family val="1"/>
      </rPr>
      <t>; Chen, Chiu-Wen*; Dong, Cheng-Di</t>
    </r>
  </si>
  <si>
    <r>
      <t xml:space="preserve">Chen, Chih-Feng; Lim, Yee Cheng; </t>
    </r>
    <r>
      <rPr>
        <b/>
        <u/>
        <sz val="12"/>
        <rFont val="Times New Roman"/>
        <family val="1"/>
      </rPr>
      <t>Ju, Yun-Ru</t>
    </r>
    <r>
      <rPr>
        <sz val="12"/>
        <rFont val="Times New Roman"/>
        <family val="1"/>
      </rPr>
      <t>; Albarico, Frank Paolo Jay B.; Chen, Chiu-Wen*; Dong, Cheng-Di*</t>
    </r>
  </si>
  <si>
    <r>
      <rPr>
        <b/>
        <u/>
        <sz val="12"/>
        <rFont val="Times New Roman"/>
        <family val="1"/>
      </rPr>
      <t>Ju, Yun-Ru</t>
    </r>
    <r>
      <rPr>
        <sz val="12"/>
        <rFont val="Times New Roman"/>
        <family val="1"/>
      </rPr>
      <t>; Chen, Chih-Feng; Lim, Yee Cheng; Tsai, Chuan-Yi; Chen, Chiu-Wen; Dong, Cheng-Di*</t>
    </r>
  </si>
  <si>
    <r>
      <t xml:space="preserve">Chih-Feng Chen; Chiu-Wen Chen; </t>
    </r>
    <r>
      <rPr>
        <b/>
        <u/>
        <sz val="12"/>
        <rFont val="Times New Roman"/>
        <family val="1"/>
      </rPr>
      <t>Yun-Ru Ju</t>
    </r>
    <r>
      <rPr>
        <sz val="12"/>
        <rFont val="Times New Roman"/>
        <family val="1"/>
      </rPr>
      <t>; Ming-Huang Wang; Lim, Yee Cheng; Wen-Pei Tsai; Cheng-Di Dong*</t>
    </r>
  </si>
  <si>
    <r>
      <t>Chen, Chih-Feng; Lim, Yee Cheng;</t>
    </r>
    <r>
      <rPr>
        <b/>
        <u/>
        <sz val="12"/>
        <rFont val="Times New Roman"/>
        <family val="1"/>
      </rPr>
      <t xml:space="preserve"> Ju, Yun-Ru</t>
    </r>
    <r>
      <rPr>
        <sz val="12"/>
        <rFont val="Times New Roman"/>
        <family val="1"/>
      </rPr>
      <t>; Albarico, Frank Paolo Jay B.; Cheng, Jia-Wei; Chen, Chiu-Wen*; Dong, Cheng-Di</t>
    </r>
  </si>
  <si>
    <r>
      <t xml:space="preserve">Chen, Chih-Feng; </t>
    </r>
    <r>
      <rPr>
        <b/>
        <u/>
        <sz val="12"/>
        <rFont val="Times New Roman"/>
        <family val="1"/>
      </rPr>
      <t>Ju, Yun-Ru</t>
    </r>
    <r>
      <rPr>
        <sz val="12"/>
        <rFont val="Times New Roman"/>
        <family val="1"/>
      </rPr>
      <t>; Lim, Yee Cheng; Albarico, Frank Paolo Jay B.; Chen, Chiu-Wen*; Dong, Cheng-Di*</t>
    </r>
  </si>
  <si>
    <r>
      <t xml:space="preserve">Chen, Chih-Feng; </t>
    </r>
    <r>
      <rPr>
        <b/>
        <u/>
        <sz val="12"/>
        <rFont val="Times New Roman"/>
        <family val="1"/>
      </rPr>
      <t>Ju, Yun-Ru</t>
    </r>
    <r>
      <rPr>
        <sz val="12"/>
        <rFont val="Times New Roman"/>
        <family val="1"/>
      </rPr>
      <t>; Lim, Yee Cheng; Wang, Ming-Huang; Albarico, Frank Paolo Jay B.; Chen, Chiu-Wen*; Dong, Cheng-Di*</t>
    </r>
  </si>
  <si>
    <r>
      <t xml:space="preserve">Chen, Chih-Feng; </t>
    </r>
    <r>
      <rPr>
        <b/>
        <u/>
        <sz val="12"/>
        <rFont val="Times New Roman"/>
        <family val="1"/>
      </rPr>
      <t>Ju, Yun-Ru</t>
    </r>
    <r>
      <rPr>
        <sz val="12"/>
        <rFont val="Times New Roman"/>
        <family val="1"/>
      </rPr>
      <t>; Lim, Yee Cheng; Wang, Ming-Huang; Patel, Anil Kumar; Singhania, Reeta Rani; Chen, Chiu-Wen*; Dong, Cheng-Di*</t>
    </r>
  </si>
  <si>
    <r>
      <rPr>
        <sz val="12"/>
        <rFont val="新細明體"/>
        <family val="1"/>
        <charset val="136"/>
      </rPr>
      <t>高振山</t>
    </r>
    <r>
      <rPr>
        <sz val="12"/>
        <rFont val="Times New Roman"/>
        <family val="1"/>
      </rPr>
      <t>*</t>
    </r>
  </si>
  <si>
    <r>
      <t xml:space="preserve">Duh, Yih-Shing; Lin, Ying-Cih; Ho, Ta-Cheng; </t>
    </r>
    <r>
      <rPr>
        <b/>
        <u/>
        <sz val="12"/>
        <rFont val="Times New Roman"/>
        <family val="1"/>
      </rPr>
      <t>Kao, Chen-Shan*</t>
    </r>
  </si>
  <si>
    <r>
      <rPr>
        <sz val="12"/>
        <rFont val="新細明體"/>
        <family val="1"/>
        <charset val="136"/>
      </rPr>
      <t>郭家宏</t>
    </r>
  </si>
  <si>
    <r>
      <t xml:space="preserve">Lin, Min-Der; Liu, Ping-Yu; </t>
    </r>
    <r>
      <rPr>
        <b/>
        <u/>
        <sz val="12"/>
        <rFont val="Times New Roman"/>
        <family val="1"/>
      </rPr>
      <t>Kuo, Jia-Hong</t>
    </r>
    <r>
      <rPr>
        <sz val="12"/>
        <rFont val="Times New Roman"/>
        <family val="1"/>
      </rPr>
      <t>; Lin, Yu-Hao*</t>
    </r>
  </si>
  <si>
    <r>
      <t xml:space="preserve">Lin, Kunsen; Zhao, Youcai; </t>
    </r>
    <r>
      <rPr>
        <b/>
        <u/>
        <sz val="12"/>
        <rFont val="Times New Roman"/>
        <family val="1"/>
      </rPr>
      <t>Kuo, Jia-Hong</t>
    </r>
    <r>
      <rPr>
        <sz val="12"/>
        <rFont val="Times New Roman"/>
        <family val="1"/>
      </rPr>
      <t>; Deng, Hao; Cui, Feifei; Zhang, Zilong; Zhang, Meilan; Zhao, Chunlong; Gao, Xiaofeng*; Zhou, Tao*; Wang, Tao*</t>
    </r>
  </si>
  <si>
    <r>
      <rPr>
        <sz val="12"/>
        <rFont val="微軟正黑體"/>
        <family val="2"/>
        <charset val="136"/>
      </rPr>
      <t>環境與安全衛生工程學系</t>
    </r>
  </si>
  <si>
    <r>
      <rPr>
        <sz val="12"/>
        <rFont val="微軟正黑體"/>
        <family val="2"/>
        <charset val="136"/>
      </rPr>
      <t>郭家宏</t>
    </r>
  </si>
  <si>
    <r>
      <rPr>
        <b/>
        <u/>
        <sz val="12"/>
        <rFont val="Times New Roman"/>
        <family val="1"/>
      </rPr>
      <t>Jia-Hong Kuo</t>
    </r>
    <r>
      <rPr>
        <sz val="12"/>
        <rFont val="Times New Roman"/>
        <family val="1"/>
      </rPr>
      <t>, Chiou-Liang Lin*, Chang-Yu Ho</t>
    </r>
  </si>
  <si>
    <r>
      <rPr>
        <sz val="12"/>
        <rFont val="微軟正黑體"/>
        <family val="2"/>
        <charset val="136"/>
      </rPr>
      <t>外文</t>
    </r>
  </si>
  <si>
    <r>
      <rPr>
        <sz val="12"/>
        <rFont val="新細明體"/>
        <family val="1"/>
        <charset val="136"/>
      </rPr>
      <t>郭家宏</t>
    </r>
    <r>
      <rPr>
        <sz val="12"/>
        <rFont val="Times New Roman"/>
        <family val="1"/>
      </rPr>
      <t>*</t>
    </r>
  </si>
  <si>
    <r>
      <t xml:space="preserve">Lin, Kunsen; Zhao, Youcai; </t>
    </r>
    <r>
      <rPr>
        <b/>
        <u/>
        <sz val="12"/>
        <rFont val="Times New Roman"/>
        <family val="1"/>
      </rPr>
      <t>Kuo, Jia-Hong*</t>
    </r>
  </si>
  <si>
    <r>
      <rPr>
        <sz val="12"/>
        <rFont val="新細明體"/>
        <family val="1"/>
        <charset val="136"/>
      </rPr>
      <t>曾如玲</t>
    </r>
    <r>
      <rPr>
        <sz val="12"/>
        <rFont val="Times New Roman"/>
        <family val="1"/>
      </rPr>
      <t>*</t>
    </r>
  </si>
  <si>
    <r>
      <rPr>
        <b/>
        <u/>
        <sz val="12"/>
        <rFont val="Times New Roman"/>
        <family val="1"/>
      </rPr>
      <t>Tseng, Ru-Ling*</t>
    </r>
    <r>
      <rPr>
        <sz val="12"/>
        <rFont val="Times New Roman"/>
        <family val="1"/>
      </rPr>
      <t>; Tran, Hai Nguyen; Juang, Ruey-Shin</t>
    </r>
  </si>
  <si>
    <r>
      <rPr>
        <sz val="12"/>
        <rFont val="新細明體"/>
        <family val="1"/>
        <charset val="136"/>
      </rPr>
      <t>黃心亮</t>
    </r>
  </si>
  <si>
    <r>
      <t xml:space="preserve">Chang, H-H; Wei, L-W; </t>
    </r>
    <r>
      <rPr>
        <b/>
        <u/>
        <sz val="12"/>
        <rFont val="Times New Roman"/>
        <family val="1"/>
      </rPr>
      <t>Huang, H-L</t>
    </r>
    <r>
      <rPr>
        <sz val="12"/>
        <rFont val="Times New Roman"/>
        <family val="1"/>
      </rPr>
      <t>; Chang, H-Y; Wang, H. Paul*</t>
    </r>
  </si>
  <si>
    <r>
      <rPr>
        <sz val="12"/>
        <rFont val="新細明體"/>
        <family val="1"/>
        <charset val="136"/>
      </rPr>
      <t>黃心亮</t>
    </r>
    <r>
      <rPr>
        <sz val="12"/>
        <rFont val="Times New Roman"/>
        <family val="1"/>
      </rPr>
      <t>*</t>
    </r>
  </si>
  <si>
    <r>
      <rPr>
        <b/>
        <u/>
        <sz val="12"/>
        <rFont val="Times New Roman"/>
        <family val="1"/>
      </rPr>
      <t>Huang, Hsin-Liang*</t>
    </r>
    <r>
      <rPr>
        <sz val="12"/>
        <rFont val="Times New Roman"/>
        <family val="1"/>
      </rPr>
      <t>; Wei, Yu Jhe</t>
    </r>
  </si>
  <si>
    <r>
      <rPr>
        <sz val="12"/>
        <rFont val="新細明體"/>
        <family val="1"/>
        <charset val="136"/>
      </rPr>
      <t>黃鈺芳</t>
    </r>
  </si>
  <si>
    <r>
      <t>Liao, Kai-Wei; Chang, Fang-Chi; Chang, Chia-Huang;</t>
    </r>
    <r>
      <rPr>
        <b/>
        <u/>
        <sz val="12"/>
        <rFont val="Times New Roman"/>
        <family val="1"/>
      </rPr>
      <t xml:space="preserve"> Huang, Yu-Fang</t>
    </r>
    <r>
      <rPr>
        <sz val="12"/>
        <rFont val="Times New Roman"/>
        <family val="1"/>
      </rPr>
      <t>; Pan, Wen-Harn*; Chen, Mei-Lien*</t>
    </r>
  </si>
  <si>
    <r>
      <t xml:space="preserve">Chen, Mei-Lien; Chen, Chih-Hsien; </t>
    </r>
    <r>
      <rPr>
        <b/>
        <u/>
        <sz val="12"/>
        <rFont val="Times New Roman"/>
        <family val="1"/>
      </rPr>
      <t>Huang, Yu-Fang</t>
    </r>
    <r>
      <rPr>
        <sz val="12"/>
        <rFont val="Times New Roman"/>
        <family val="1"/>
      </rPr>
      <t>; Chen, Hsin-Chang; Chang, Jung-Wei*</t>
    </r>
  </si>
  <si>
    <r>
      <t xml:space="preserve">Chen, Hsin-Chang*; </t>
    </r>
    <r>
      <rPr>
        <b/>
        <u/>
        <sz val="12"/>
        <rFont val="Times New Roman"/>
        <family val="1"/>
      </rPr>
      <t>Huang, Yu-Fang</t>
    </r>
    <r>
      <rPr>
        <sz val="12"/>
        <rFont val="Times New Roman"/>
        <family val="1"/>
      </rPr>
      <t>; Hsieh, Chia-Sheng; Liu, Yan-Jun</t>
    </r>
  </si>
  <si>
    <r>
      <rPr>
        <sz val="12"/>
        <rFont val="新細明體"/>
        <family val="1"/>
        <charset val="136"/>
      </rPr>
      <t>黃鈺芳</t>
    </r>
    <r>
      <rPr>
        <sz val="12"/>
        <rFont val="Times New Roman"/>
        <family val="1"/>
      </rPr>
      <t>*</t>
    </r>
  </si>
  <si>
    <r>
      <rPr>
        <b/>
        <u/>
        <sz val="12"/>
        <rFont val="Times New Roman"/>
        <family val="1"/>
      </rPr>
      <t>Huang, Yu-Fang*</t>
    </r>
    <r>
      <rPr>
        <sz val="12"/>
        <rFont val="Times New Roman"/>
        <family val="1"/>
      </rPr>
      <t>; Huang, Jun-Jie; Liu, Xuan-Rui</t>
    </r>
  </si>
  <si>
    <r>
      <rPr>
        <b/>
        <u/>
        <sz val="12"/>
        <rFont val="Times New Roman"/>
        <family val="1"/>
      </rPr>
      <t>Huang, Yu-Fang</t>
    </r>
    <r>
      <rPr>
        <sz val="12"/>
        <rFont val="Times New Roman"/>
        <family val="1"/>
      </rPr>
      <t>*; Chang, Jui-Pin; Chen, Hsin-Chang; Liu, Xuan-Rui</t>
    </r>
  </si>
  <si>
    <r>
      <t>Liu, Xuan-Rui;</t>
    </r>
    <r>
      <rPr>
        <b/>
        <u/>
        <sz val="12"/>
        <rFont val="Times New Roman"/>
        <family val="1"/>
      </rPr>
      <t xml:space="preserve"> Huang, Yu-Fang*</t>
    </r>
    <r>
      <rPr>
        <sz val="12"/>
        <rFont val="Times New Roman"/>
        <family val="1"/>
      </rPr>
      <t>; Huang, Jun-Jie</t>
    </r>
  </si>
  <si>
    <r>
      <rPr>
        <sz val="12"/>
        <rFont val="新細明體"/>
        <family val="1"/>
        <charset val="136"/>
      </rPr>
      <t>環境與安全衛生工程學系
工程科技轉譯醫學國際碩士學程</t>
    </r>
  </si>
  <si>
    <r>
      <rPr>
        <sz val="12"/>
        <rFont val="新細明體"/>
        <family val="1"/>
        <charset val="136"/>
      </rPr>
      <t>黃鈺芳
吳佳芳</t>
    </r>
  </si>
  <si>
    <r>
      <t xml:space="preserve">Chang, Chia-Huang; Tsai, Yen-An; </t>
    </r>
    <r>
      <rPr>
        <b/>
        <u/>
        <sz val="12"/>
        <rFont val="Times New Roman"/>
        <family val="1"/>
      </rPr>
      <t>Huang, Yu-Fang</t>
    </r>
    <r>
      <rPr>
        <sz val="12"/>
        <rFont val="Times New Roman"/>
        <family val="1"/>
      </rPr>
      <t xml:space="preserve">; Tsai, Ming-Song; Hou, Jia-Woei; Lin, Ching-Ling; Wang, Pei-Wei; Huang, Li-Wei; Chen, Chih-Yao; </t>
    </r>
    <r>
      <rPr>
        <b/>
        <u/>
        <sz val="12"/>
        <rFont val="Times New Roman"/>
        <family val="1"/>
      </rPr>
      <t>Wu, Chia-Fang</t>
    </r>
    <r>
      <rPr>
        <sz val="12"/>
        <rFont val="Times New Roman"/>
        <family val="1"/>
      </rPr>
      <t>; Hsieh, Chia-Jung; Wu, Ming-Tsang; Wang, Shu-Li*; Chen, Mei-Lien</t>
    </r>
  </si>
  <si>
    <r>
      <rPr>
        <b/>
        <sz val="15"/>
        <rFont val="新細明體"/>
        <family val="1"/>
        <charset val="136"/>
      </rPr>
      <t>環境與安全衛生工程學系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</si>
  <si>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24</t>
    </r>
  </si>
  <si>
    <r>
      <rPr>
        <sz val="12"/>
        <rFont val="新細明體"/>
        <family val="1"/>
        <charset val="136"/>
      </rPr>
      <t>設計</t>
    </r>
  </si>
  <si>
    <r>
      <rPr>
        <sz val="12"/>
        <rFont val="新細明體"/>
        <family val="1"/>
        <charset val="136"/>
      </rPr>
      <t>工業設計學系</t>
    </r>
  </si>
  <si>
    <r>
      <rPr>
        <sz val="12"/>
        <rFont val="新細明體"/>
        <family val="1"/>
        <charset val="136"/>
      </rPr>
      <t>張建成</t>
    </r>
  </si>
  <si>
    <r>
      <t>Tseng, Hwai-En*;</t>
    </r>
    <r>
      <rPr>
        <b/>
        <u/>
        <sz val="12"/>
        <rFont val="Times New Roman"/>
        <family val="1"/>
      </rPr>
      <t xml:space="preserve"> Chang, Chien-Cheng</t>
    </r>
    <r>
      <rPr>
        <sz val="12"/>
        <rFont val="Times New Roman"/>
        <family val="1"/>
      </rPr>
      <t>; Chung, Ting-Wei</t>
    </r>
  </si>
  <si>
    <r>
      <t xml:space="preserve">Chang, Chien-Hsiang; Yeh, Chung-Hsing; </t>
    </r>
    <r>
      <rPr>
        <b/>
        <u/>
        <sz val="12"/>
        <rFont val="Times New Roman"/>
        <family val="1"/>
      </rPr>
      <t>Chang, Chien-Cheng</t>
    </r>
    <r>
      <rPr>
        <sz val="12"/>
        <rFont val="Times New Roman"/>
        <family val="1"/>
      </rPr>
      <t>; Lin, Yang-Cheng*</t>
    </r>
  </si>
  <si>
    <r>
      <rPr>
        <b/>
        <sz val="15"/>
        <rFont val="新細明體"/>
        <family val="1"/>
        <charset val="136"/>
      </rPr>
      <t>工業設計學系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</si>
  <si>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12</t>
    </r>
  </si>
  <si>
    <r>
      <rPr>
        <sz val="12"/>
        <rFont val="新細明體"/>
        <family val="1"/>
        <charset val="136"/>
      </rPr>
      <t>建築學系</t>
    </r>
  </si>
  <si>
    <r>
      <rPr>
        <sz val="12"/>
        <rFont val="新細明體"/>
        <family val="1"/>
        <charset val="136"/>
      </rPr>
      <t>陳品竹</t>
    </r>
  </si>
  <si>
    <r>
      <t xml:space="preserve">Community Empowering Studies (CES)
</t>
    </r>
    <r>
      <rPr>
        <sz val="12"/>
        <rFont val="新細明體"/>
        <family val="1"/>
        <charset val="136"/>
      </rPr>
      <t>社區營造學報</t>
    </r>
  </si>
  <si>
    <r>
      <rPr>
        <b/>
        <u/>
        <sz val="12"/>
        <rFont val="新細明體"/>
        <family val="1"/>
        <charset val="136"/>
      </rPr>
      <t>陳品竹</t>
    </r>
    <r>
      <rPr>
        <sz val="12"/>
        <rFont val="新細明體"/>
        <family val="1"/>
        <charset val="136"/>
      </rPr>
      <t>、陳孟萍</t>
    </r>
    <r>
      <rPr>
        <sz val="12"/>
        <rFont val="Times New Roman"/>
        <family val="1"/>
      </rPr>
      <t xml:space="preserve"> CHEN Pin-chu, CHEN Meng-ping</t>
    </r>
  </si>
  <si>
    <r>
      <t>Constructing Resilient City and Community Based on the Concept of Community Planners. (</t>
    </r>
    <r>
      <rPr>
        <sz val="12"/>
        <rFont val="新細明體"/>
        <family val="1"/>
        <charset val="136"/>
      </rPr>
      <t>基於社區規劃師理念的韌性城市與社區建構）</t>
    </r>
  </si>
  <si>
    <r>
      <t xml:space="preserve">Shanghai Urban Planning View. </t>
    </r>
    <r>
      <rPr>
        <sz val="12"/>
        <rFont val="新細明體"/>
        <family val="1"/>
        <charset val="136"/>
      </rPr>
      <t>上海城市規劃</t>
    </r>
  </si>
  <si>
    <r>
      <rPr>
        <sz val="12"/>
        <rFont val="新細明體"/>
        <family val="1"/>
        <charset val="136"/>
      </rPr>
      <t>王本壯
陳品竹</t>
    </r>
    <r>
      <rPr>
        <sz val="12"/>
        <rFont val="Times New Roman"/>
        <family val="1"/>
      </rPr>
      <t>*</t>
    </r>
  </si>
  <si>
    <r>
      <rPr>
        <b/>
        <u/>
        <sz val="12"/>
        <rFont val="新細明體"/>
        <family val="1"/>
        <charset val="136"/>
      </rPr>
      <t>王本壯</t>
    </r>
    <r>
      <rPr>
        <sz val="12"/>
        <rFont val="新細明體"/>
        <family val="1"/>
        <charset val="136"/>
      </rPr>
      <t>、</t>
    </r>
    <r>
      <rPr>
        <b/>
        <u/>
        <sz val="12"/>
        <rFont val="新細明體"/>
        <family val="1"/>
        <charset val="136"/>
      </rPr>
      <t>陳品竹</t>
    </r>
    <r>
      <rPr>
        <sz val="12"/>
        <rFont val="Times New Roman"/>
        <family val="1"/>
      </rPr>
      <t>*</t>
    </r>
    <r>
      <rPr>
        <sz val="12"/>
        <rFont val="新細明體"/>
        <family val="1"/>
        <charset val="136"/>
      </rPr>
      <t>、何勝傑</t>
    </r>
  </si>
  <si>
    <r>
      <rPr>
        <sz val="12"/>
        <rFont val="新細明體"/>
        <family val="1"/>
        <charset val="136"/>
      </rPr>
      <t>都會型社區屋頂綠化可持續性之案例研究（</t>
    </r>
    <r>
      <rPr>
        <sz val="12"/>
        <rFont val="Times New Roman"/>
        <family val="1"/>
      </rPr>
      <t>A Case Study of Sustainable Green Roof of Urban Apartment Complex</t>
    </r>
    <r>
      <rPr>
        <sz val="12"/>
        <rFont val="新細明體"/>
        <family val="1"/>
        <charset val="136"/>
      </rPr>
      <t>）</t>
    </r>
  </si>
  <si>
    <r>
      <rPr>
        <b/>
        <sz val="15"/>
        <rFont val="新細明體"/>
        <family val="1"/>
        <charset val="136"/>
      </rPr>
      <t>建築學系</t>
    </r>
    <r>
      <rPr>
        <b/>
        <sz val="15"/>
        <rFont val="Times New Roman"/>
        <family val="1"/>
      </rPr>
      <t xml:space="preserve"> </t>
    </r>
    <r>
      <rPr>
        <b/>
        <sz val="15"/>
        <rFont val="新細明體"/>
        <family val="1"/>
        <charset val="136"/>
      </rPr>
      <t>小計</t>
    </r>
  </si>
  <si>
    <r>
      <rPr>
        <sz val="12"/>
        <rFont val="新細明體"/>
        <family val="1"/>
        <charset val="136"/>
      </rPr>
      <t>其他：</t>
    </r>
    <r>
      <rPr>
        <sz val="12"/>
        <rFont val="Times New Roman"/>
        <family val="1"/>
      </rPr>
      <t>4</t>
    </r>
  </si>
  <si>
    <r>
      <rPr>
        <sz val="12"/>
        <rFont val="新細明體"/>
        <family val="1"/>
        <charset val="136"/>
      </rPr>
      <t>電資</t>
    </r>
  </si>
  <si>
    <r>
      <rPr>
        <sz val="12"/>
        <rFont val="新細明體"/>
        <family val="1"/>
        <charset val="136"/>
      </rPr>
      <t>光電工程學系</t>
    </r>
  </si>
  <si>
    <r>
      <rPr>
        <sz val="12"/>
        <rFont val="新細明體"/>
        <family val="1"/>
        <charset val="136"/>
      </rPr>
      <t>黃素真</t>
    </r>
    <r>
      <rPr>
        <sz val="12"/>
        <rFont val="Times New Roman"/>
        <family val="1"/>
      </rPr>
      <t>*</t>
    </r>
  </si>
  <si>
    <r>
      <t xml:space="preserve">Yeh, Tai-Yuan; Liu, Ming-Fu; Lin, Ru-De; </t>
    </r>
    <r>
      <rPr>
        <b/>
        <u/>
        <sz val="12"/>
        <rFont val="Times New Roman"/>
        <family val="1"/>
      </rPr>
      <t>Hwang, Shug-June*</t>
    </r>
  </si>
  <si>
    <r>
      <rPr>
        <sz val="12"/>
        <rFont val="新細明體"/>
        <family val="1"/>
        <charset val="136"/>
      </rPr>
      <t>卓俊佑</t>
    </r>
  </si>
  <si>
    <r>
      <rPr>
        <b/>
        <u/>
        <sz val="12"/>
        <rFont val="Times New Roman"/>
        <family val="1"/>
      </rPr>
      <t>C. Y. Cho</t>
    </r>
    <r>
      <rPr>
        <sz val="12"/>
        <rFont val="Times New Roman"/>
        <family val="1"/>
      </rPr>
      <t>* and Y. F. Chen</t>
    </r>
  </si>
  <si>
    <r>
      <rPr>
        <sz val="12"/>
        <rFont val="新細明體"/>
        <family val="1"/>
        <charset val="136"/>
      </rPr>
      <t>韓建遠</t>
    </r>
    <r>
      <rPr>
        <sz val="12"/>
        <rFont val="Times New Roman"/>
        <family val="1"/>
      </rPr>
      <t>*</t>
    </r>
  </si>
  <si>
    <r>
      <t xml:space="preserve">Chen, Jing-Heng; Yu, Chih-Jen; Wu, Chih-Ting; </t>
    </r>
    <r>
      <rPr>
        <b/>
        <u/>
        <sz val="12"/>
        <rFont val="Times New Roman"/>
        <family val="1"/>
      </rPr>
      <t>Han, Chien-Yuan*</t>
    </r>
  </si>
  <si>
    <r>
      <rPr>
        <sz val="12"/>
        <rFont val="新細明體"/>
        <family val="1"/>
        <charset val="136"/>
      </rPr>
      <t>林奇鋒</t>
    </r>
  </si>
  <si>
    <r>
      <t>Keruckiene, Rasa; Lin, Bo-Yen; Chen, Chia-Hsun; Chu, Chun-Chieh;</t>
    </r>
    <r>
      <rPr>
        <b/>
        <u/>
        <sz val="12"/>
        <rFont val="Times New Roman"/>
        <family val="1"/>
      </rPr>
      <t xml:space="preserve"> Lin, Chi-Feng</t>
    </r>
    <r>
      <rPr>
        <sz val="12"/>
        <rFont val="Times New Roman"/>
        <family val="1"/>
      </rPr>
      <t>; Chiu, Tien-Lung*; Lee, Jiun-Haw*; Grazulevicius, Juozas Vidas*</t>
    </r>
  </si>
  <si>
    <r>
      <rPr>
        <sz val="12"/>
        <rFont val="新細明體"/>
        <family val="1"/>
        <charset val="136"/>
      </rPr>
      <t>李澄鈴</t>
    </r>
  </si>
  <si>
    <r>
      <t>Han, Pin; Hsu, Hsun-Ching; Cheng, Hsu-Wen; Hsieh, Tsung-Han;</t>
    </r>
    <r>
      <rPr>
        <b/>
        <u/>
        <sz val="12"/>
        <rFont val="Times New Roman"/>
        <family val="1"/>
      </rPr>
      <t xml:space="preserve"> Lee, Cheng-Ling</t>
    </r>
    <r>
      <rPr>
        <sz val="12"/>
        <rFont val="Times New Roman"/>
        <family val="1"/>
      </rPr>
      <t>; Lee, Hung-Bin*</t>
    </r>
  </si>
  <si>
    <r>
      <rPr>
        <sz val="12"/>
        <rFont val="新細明體"/>
        <family val="1"/>
        <charset val="136"/>
      </rPr>
      <t>卓俊佑</t>
    </r>
    <r>
      <rPr>
        <sz val="12"/>
        <rFont val="Times New Roman"/>
        <family val="1"/>
      </rPr>
      <t>*</t>
    </r>
  </si>
  <si>
    <r>
      <rPr>
        <b/>
        <u/>
        <sz val="12"/>
        <rFont val="Times New Roman"/>
        <family val="1"/>
      </rPr>
      <t>Cho, Chun-Yu*;</t>
    </r>
    <r>
      <rPr>
        <sz val="12"/>
        <rFont val="Times New Roman"/>
        <family val="1"/>
      </rPr>
      <t xml:space="preserve"> Lin, Xin-Cheng; Shr, Je-Hau</t>
    </r>
  </si>
  <si>
    <r>
      <rPr>
        <sz val="12"/>
        <rFont val="新細明體"/>
        <family val="1"/>
        <charset val="136"/>
      </rPr>
      <t>李澄鈴</t>
    </r>
    <r>
      <rPr>
        <sz val="12"/>
        <rFont val="Times New Roman"/>
        <family val="1"/>
      </rPr>
      <t>*</t>
    </r>
  </si>
  <si>
    <r>
      <rPr>
        <b/>
        <u/>
        <sz val="12"/>
        <rFont val="Times New Roman"/>
        <family val="1"/>
      </rPr>
      <t>Lee, Cheng-Ling*;</t>
    </r>
    <r>
      <rPr>
        <sz val="12"/>
        <rFont val="Times New Roman"/>
        <family val="1"/>
      </rPr>
      <t xml:space="preserve"> Zhuo, Wei-Rong; Liu, Tai-Kai</t>
    </r>
  </si>
  <si>
    <r>
      <rPr>
        <sz val="12"/>
        <rFont val="新細明體"/>
        <family val="1"/>
        <charset val="136"/>
      </rPr>
      <t>謝鴻志</t>
    </r>
    <r>
      <rPr>
        <sz val="12"/>
        <rFont val="Times New Roman"/>
        <family val="1"/>
      </rPr>
      <t>*</t>
    </r>
  </si>
  <si>
    <r>
      <t>Liu, Ming-Fu; Wang, Jia-Wei;</t>
    </r>
    <r>
      <rPr>
        <b/>
        <u/>
        <sz val="12"/>
        <rFont val="Times New Roman"/>
        <family val="1"/>
      </rPr>
      <t xml:space="preserve"> Hwang, Shug-June*</t>
    </r>
  </si>
  <si>
    <r>
      <rPr>
        <sz val="12"/>
        <rFont val="新細明體"/>
        <family val="1"/>
        <charset val="136"/>
      </rPr>
      <t>黃素真</t>
    </r>
  </si>
  <si>
    <r>
      <t xml:space="preserve">Chen, Chia-Hsun; Lin, Shih-Chun; Lin, Bo-Yen; Li, Che-Yu; Kong, Yu-Cheng; Chen, Yi-Sheng; Fang, Shao-Cheng; Chiu, Ching-Huang; Lee, Jiun-Haw*; Wong, Ken-Tsung*; </t>
    </r>
    <r>
      <rPr>
        <b/>
        <u/>
        <sz val="12"/>
        <rFont val="Times New Roman"/>
        <family val="1"/>
      </rPr>
      <t>Lin, Chi-Feng</t>
    </r>
    <r>
      <rPr>
        <sz val="12"/>
        <rFont val="Times New Roman"/>
        <family val="1"/>
      </rPr>
      <t>; Hung, Wen-Yi; Chiu, Tien-Lung*</t>
    </r>
  </si>
  <si>
    <r>
      <rPr>
        <b/>
        <u/>
        <sz val="12"/>
        <rFont val="Times New Roman"/>
        <family val="1"/>
      </rPr>
      <t>Hsieh, Hung-Chih*</t>
    </r>
    <r>
      <rPr>
        <sz val="12"/>
        <rFont val="Times New Roman"/>
        <family val="1"/>
      </rPr>
      <t>; Cheng, Jui-Ming; Yeh, Yun-Chi</t>
    </r>
  </si>
  <si>
    <r>
      <t xml:space="preserve">Tseng, Hung-Lung; </t>
    </r>
    <r>
      <rPr>
        <b/>
        <u/>
        <sz val="12"/>
        <rFont val="Times New Roman"/>
        <family val="1"/>
      </rPr>
      <t>Han, Chien-Yuan*</t>
    </r>
    <r>
      <rPr>
        <sz val="12"/>
        <rFont val="Times New Roman"/>
        <family val="1"/>
      </rPr>
      <t>; Chen, Kun-Huang; Yeh, Chien-Hung; Chen, Jing-Heng</t>
    </r>
  </si>
  <si>
    <r>
      <rPr>
        <sz val="12"/>
        <rFont val="新細明體"/>
        <family val="1"/>
        <charset val="136"/>
      </rPr>
      <t>光電工程學系
電機工程學系</t>
    </r>
  </si>
  <si>
    <r>
      <rPr>
        <sz val="12"/>
        <rFont val="新細明體"/>
        <family val="1"/>
        <charset val="136"/>
      </rPr>
      <t>李澄鈴</t>
    </r>
    <r>
      <rPr>
        <sz val="12"/>
        <rFont val="Times New Roman"/>
        <family val="1"/>
      </rPr>
      <t xml:space="preserve">*
</t>
    </r>
    <r>
      <rPr>
        <sz val="12"/>
        <rFont val="新細明體"/>
        <family val="1"/>
        <charset val="136"/>
      </rPr>
      <t>馬肇聰</t>
    </r>
    <r>
      <rPr>
        <sz val="12"/>
        <rFont val="Times New Roman"/>
        <family val="1"/>
      </rPr>
      <t>*</t>
    </r>
  </si>
  <si>
    <r>
      <rPr>
        <b/>
        <u/>
        <sz val="12"/>
        <rFont val="Times New Roman"/>
        <family val="1"/>
      </rPr>
      <t>Lee, Cheng-Ling*</t>
    </r>
    <r>
      <rPr>
        <sz val="12"/>
        <rFont val="Times New Roman"/>
        <family val="1"/>
      </rPr>
      <t xml:space="preserve">; </t>
    </r>
    <r>
      <rPr>
        <b/>
        <u/>
        <sz val="12"/>
        <rFont val="Times New Roman"/>
        <family val="1"/>
      </rPr>
      <t>Ma, Chao-Tsung*</t>
    </r>
    <r>
      <rPr>
        <sz val="12"/>
        <rFont val="Times New Roman"/>
        <family val="1"/>
      </rPr>
      <t>; Yeh, Kuei-Chun; Chen, Yu-Ming</t>
    </r>
  </si>
  <si>
    <r>
      <rPr>
        <sz val="12"/>
        <rFont val="新細明體"/>
        <family val="1"/>
        <charset val="136"/>
      </rPr>
      <t>李澄鈴</t>
    </r>
    <r>
      <rPr>
        <sz val="12"/>
        <rFont val="Times New Roman"/>
        <family val="1"/>
      </rPr>
      <t xml:space="preserve">*
</t>
    </r>
    <r>
      <rPr>
        <sz val="12"/>
        <rFont val="新細明體"/>
        <family val="1"/>
        <charset val="136"/>
      </rPr>
      <t>馬肇聰</t>
    </r>
  </si>
  <si>
    <r>
      <rPr>
        <b/>
        <u/>
        <sz val="12"/>
        <rFont val="Times New Roman"/>
        <family val="1"/>
      </rPr>
      <t>Lee, Cheng-Ling*</t>
    </r>
    <r>
      <rPr>
        <sz val="12"/>
        <rFont val="Times New Roman"/>
        <family val="1"/>
      </rPr>
      <t xml:space="preserve">; Chang, Yi-Ching; </t>
    </r>
    <r>
      <rPr>
        <b/>
        <u/>
        <sz val="12"/>
        <rFont val="Times New Roman"/>
        <family val="1"/>
      </rPr>
      <t>Ma, Chao-Tsung</t>
    </r>
    <r>
      <rPr>
        <sz val="12"/>
        <rFont val="Times New Roman"/>
        <family val="1"/>
      </rPr>
      <t>; Chen, Chien-Hsing; Hsiang, Wei-Wei</t>
    </r>
  </si>
  <si>
    <r>
      <rPr>
        <b/>
        <sz val="15"/>
        <rFont val="新細明體"/>
        <family val="1"/>
        <charset val="136"/>
      </rPr>
      <t>光電工程學系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</si>
  <si>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15</t>
    </r>
  </si>
  <si>
    <r>
      <rPr>
        <sz val="12"/>
        <rFont val="新細明體"/>
        <family val="1"/>
        <charset val="136"/>
      </rPr>
      <t>資訊工程學系</t>
    </r>
  </si>
  <si>
    <r>
      <rPr>
        <sz val="12"/>
        <rFont val="新細明體"/>
        <family val="1"/>
        <charset val="136"/>
      </rPr>
      <t>張勤振</t>
    </r>
  </si>
  <si>
    <r>
      <t xml:space="preserve">Way, Der-Lor*; Chang, Rong-Jie; </t>
    </r>
    <r>
      <rPr>
        <b/>
        <u/>
        <sz val="12"/>
        <rFont val="Times New Roman"/>
        <family val="1"/>
      </rPr>
      <t>Chang, Chin-Chen</t>
    </r>
    <r>
      <rPr>
        <sz val="12"/>
        <rFont val="Times New Roman"/>
        <family val="1"/>
      </rPr>
      <t>; Shih, Zen-Chung</t>
    </r>
  </si>
  <si>
    <r>
      <rPr>
        <sz val="12"/>
        <rFont val="新細明體"/>
        <family val="1"/>
        <charset val="136"/>
      </rPr>
      <t>王能中</t>
    </r>
    <r>
      <rPr>
        <sz val="12"/>
        <rFont val="Times New Roman"/>
        <family val="1"/>
      </rPr>
      <t>*</t>
    </r>
  </si>
  <si>
    <r>
      <rPr>
        <b/>
        <u/>
        <sz val="12"/>
        <rFont val="Times New Roman"/>
        <family val="1"/>
      </rPr>
      <t>Wang, Neng-Chung*</t>
    </r>
    <r>
      <rPr>
        <sz val="12"/>
        <rFont val="Times New Roman"/>
        <family val="1"/>
      </rPr>
      <t>; Chen, Young-Long; Huang, Yung-Fa; Chen, Ching-Mu; Lin, Wei-Cheng; Lee, Chao-Yang</t>
    </r>
  </si>
  <si>
    <r>
      <rPr>
        <sz val="12"/>
        <rFont val="新細明體"/>
        <family val="1"/>
        <charset val="136"/>
      </rPr>
      <t>王能中</t>
    </r>
  </si>
  <si>
    <r>
      <rPr>
        <sz val="12"/>
        <rFont val="新細明體"/>
        <family val="1"/>
        <charset val="136"/>
      </rPr>
      <t>辛錫進</t>
    </r>
  </si>
  <si>
    <r>
      <rPr>
        <sz val="12"/>
        <rFont val="新細明體"/>
        <family val="1"/>
        <charset val="136"/>
      </rPr>
      <t>張勤振</t>
    </r>
    <r>
      <rPr>
        <sz val="12"/>
        <rFont val="Times New Roman"/>
        <family val="1"/>
      </rPr>
      <t>*</t>
    </r>
  </si>
  <si>
    <r>
      <t xml:space="preserve">Dong, Bing-Ting; Lin, Huei-Yung; </t>
    </r>
    <r>
      <rPr>
        <b/>
        <u/>
        <sz val="12"/>
        <rFont val="Times New Roman"/>
        <family val="1"/>
      </rPr>
      <t>Chang, Chin-Chen</t>
    </r>
    <r>
      <rPr>
        <sz val="12"/>
        <rFont val="Times New Roman"/>
        <family val="1"/>
      </rPr>
      <t>*</t>
    </r>
  </si>
  <si>
    <r>
      <rPr>
        <b/>
        <sz val="15"/>
        <rFont val="新細明體"/>
        <family val="1"/>
        <charset val="136"/>
      </rPr>
      <t>資訊工程學系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</si>
  <si>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4</t>
    </r>
    <r>
      <rPr>
        <sz val="12"/>
        <rFont val="新細明體"/>
        <family val="1"/>
        <charset val="136"/>
      </rPr>
      <t>；其他：</t>
    </r>
    <r>
      <rPr>
        <sz val="12"/>
        <rFont val="Times New Roman"/>
        <family val="1"/>
      </rPr>
      <t>1</t>
    </r>
  </si>
  <si>
    <r>
      <rPr>
        <sz val="12"/>
        <rFont val="新細明體"/>
        <family val="1"/>
        <charset val="136"/>
      </rPr>
      <t>電子工程學系</t>
    </r>
  </si>
  <si>
    <r>
      <rPr>
        <sz val="12"/>
        <rFont val="新細明體"/>
        <family val="1"/>
        <charset val="136"/>
      </rPr>
      <t>賴俊宏</t>
    </r>
  </si>
  <si>
    <r>
      <t xml:space="preserve">Liu, Chih-Yi*; Liu, Shih-Kun; Huang, Chung-Chia; Lin, Chao-Cheng; </t>
    </r>
    <r>
      <rPr>
        <b/>
        <u/>
        <sz val="12"/>
        <rFont val="Times New Roman"/>
        <family val="1"/>
      </rPr>
      <t>Lai, Chun-Hung</t>
    </r>
  </si>
  <si>
    <r>
      <rPr>
        <sz val="12"/>
        <rFont val="新細明體"/>
        <family val="1"/>
        <charset val="136"/>
      </rPr>
      <t>林垂彩</t>
    </r>
  </si>
  <si>
    <r>
      <rPr>
        <b/>
        <u/>
        <sz val="12"/>
        <rFont val="Times New Roman"/>
        <family val="1"/>
      </rPr>
      <t>Lin, Tsui-Tsa</t>
    </r>
    <r>
      <rPr>
        <sz val="12"/>
        <rFont val="Times New Roman"/>
        <family val="1"/>
      </rPr>
      <t>i; Hwang, Fuh-Hsin*</t>
    </r>
  </si>
  <si>
    <r>
      <rPr>
        <b/>
        <u/>
        <sz val="12"/>
        <rFont val="Times New Roman"/>
        <family val="1"/>
      </rPr>
      <t>Lin, Tsui-Tsai</t>
    </r>
    <r>
      <rPr>
        <sz val="12"/>
        <rFont val="Times New Roman"/>
        <family val="1"/>
      </rPr>
      <t>; Hwang, Fuh-Hsin*</t>
    </r>
  </si>
  <si>
    <r>
      <rPr>
        <sz val="12"/>
        <rFont val="新細明體"/>
        <family val="1"/>
        <charset val="136"/>
      </rPr>
      <t>曾靜芳</t>
    </r>
    <r>
      <rPr>
        <sz val="12"/>
        <rFont val="Times New Roman"/>
        <family val="1"/>
      </rPr>
      <t>*</t>
    </r>
  </si>
  <si>
    <r>
      <rPr>
        <b/>
        <u/>
        <sz val="12"/>
        <rFont val="Times New Roman"/>
        <family val="1"/>
      </rPr>
      <t>Tseng, Ching-Fang*</t>
    </r>
    <r>
      <rPr>
        <sz val="12"/>
        <rFont val="Times New Roman"/>
        <family val="1"/>
      </rPr>
      <t>; Huang, Bo-Zhong; Chuang, Wen-Chieh</t>
    </r>
  </si>
  <si>
    <r>
      <rPr>
        <b/>
        <u/>
        <sz val="12"/>
        <rFont val="Times New Roman"/>
        <family val="1"/>
      </rPr>
      <t>Lin, Tsui-Tsai;</t>
    </r>
    <r>
      <rPr>
        <sz val="12"/>
        <rFont val="Times New Roman"/>
        <family val="1"/>
      </rPr>
      <t xml:space="preserve"> Chen, Tung-Chou; Hwang, Fuh-Hsin*</t>
    </r>
  </si>
  <si>
    <r>
      <rPr>
        <sz val="12"/>
        <rFont val="新細明體"/>
        <family val="1"/>
        <charset val="136"/>
      </rPr>
      <t>陳勝利</t>
    </r>
    <r>
      <rPr>
        <sz val="12"/>
        <rFont val="Times New Roman"/>
        <family val="1"/>
      </rPr>
      <t xml:space="preserve">*
</t>
    </r>
    <r>
      <rPr>
        <sz val="12"/>
        <rFont val="新細明體"/>
        <family val="1"/>
        <charset val="136"/>
      </rPr>
      <t>陳宏偉
李宜穆</t>
    </r>
  </si>
  <si>
    <r>
      <t>Lai, Jhong-Yi;</t>
    </r>
    <r>
      <rPr>
        <b/>
        <u/>
        <sz val="12"/>
        <rFont val="Times New Roman"/>
        <family val="1"/>
      </rPr>
      <t xml:space="preserve"> Chen, Shen-Li*;</t>
    </r>
    <r>
      <rPr>
        <sz val="12"/>
        <rFont val="Times New Roman"/>
        <family val="1"/>
      </rPr>
      <t xml:space="preserve"> Liu, Zhi-Wei; </t>
    </r>
    <r>
      <rPr>
        <b/>
        <u/>
        <sz val="12"/>
        <rFont val="Times New Roman"/>
        <family val="1"/>
      </rPr>
      <t>Chen, Hung-Wei</t>
    </r>
    <r>
      <rPr>
        <sz val="12"/>
        <rFont val="Times New Roman"/>
        <family val="1"/>
      </rPr>
      <t xml:space="preserve">; Chen, Hsun-Hsiang; </t>
    </r>
    <r>
      <rPr>
        <b/>
        <u/>
        <sz val="12"/>
        <rFont val="Times New Roman"/>
        <family val="1"/>
      </rPr>
      <t>Lee, Yi-Mu</t>
    </r>
  </si>
  <si>
    <r>
      <t xml:space="preserve">Liu, Laterally Zhi-Wei; </t>
    </r>
    <r>
      <rPr>
        <b/>
        <u/>
        <sz val="12"/>
        <rFont val="Times New Roman"/>
        <family val="1"/>
      </rPr>
      <t>Chen, Shen-Li*</t>
    </r>
    <r>
      <rPr>
        <sz val="12"/>
        <rFont val="Times New Roman"/>
        <family val="1"/>
      </rPr>
      <t xml:space="preserve">; Lai, Jhong-Yi; </t>
    </r>
    <r>
      <rPr>
        <b/>
        <u/>
        <sz val="12"/>
        <rFont val="Times New Roman"/>
        <family val="1"/>
      </rPr>
      <t>Chen, Hung-Wei</t>
    </r>
    <r>
      <rPr>
        <sz val="12"/>
        <rFont val="Times New Roman"/>
        <family val="1"/>
      </rPr>
      <t xml:space="preserve">; Chen, Hsun-Hsiang; </t>
    </r>
    <r>
      <rPr>
        <b/>
        <u/>
        <sz val="12"/>
        <rFont val="Times New Roman"/>
        <family val="1"/>
      </rPr>
      <t>Lee, Yi-Mu</t>
    </r>
  </si>
  <si>
    <r>
      <rPr>
        <sz val="12"/>
        <rFont val="新細明體"/>
        <family val="1"/>
        <charset val="136"/>
      </rPr>
      <t>蔡明峰</t>
    </r>
    <r>
      <rPr>
        <sz val="12"/>
        <rFont val="Times New Roman"/>
        <family val="1"/>
      </rPr>
      <t>*</t>
    </r>
  </si>
  <si>
    <r>
      <rPr>
        <b/>
        <u/>
        <sz val="12"/>
        <rFont val="Times New Roman"/>
        <family val="1"/>
      </rPr>
      <t>Tsai, Ming-Fong*</t>
    </r>
    <r>
      <rPr>
        <sz val="12"/>
        <rFont val="Times New Roman"/>
        <family val="1"/>
      </rPr>
      <t>; Huang, Sheng-Hong</t>
    </r>
  </si>
  <si>
    <r>
      <rPr>
        <sz val="14"/>
        <rFont val="標楷體"/>
        <family val="4"/>
        <charset val="136"/>
      </rPr>
      <t>電子工程學系</t>
    </r>
  </si>
  <si>
    <r>
      <rPr>
        <sz val="14"/>
        <rFont val="標楷體"/>
        <family val="4"/>
        <charset val="136"/>
      </rPr>
      <t>蔡明峰</t>
    </r>
    <r>
      <rPr>
        <sz val="14"/>
        <rFont val="Times New Roman"/>
        <family val="1"/>
      </rPr>
      <t>*</t>
    </r>
  </si>
  <si>
    <r>
      <rPr>
        <sz val="12"/>
        <rFont val="新細明體"/>
        <family val="1"/>
        <charset val="136"/>
      </rPr>
      <t>楊勝州</t>
    </r>
    <r>
      <rPr>
        <sz val="12"/>
        <rFont val="Times New Roman"/>
        <family val="1"/>
      </rPr>
      <t>*</t>
    </r>
  </si>
  <si>
    <r>
      <t xml:space="preserve">Chu, Yen-Lin; Liu, Yi-Hsing; Chu, Tung-Te; </t>
    </r>
    <r>
      <rPr>
        <b/>
        <u/>
        <sz val="12"/>
        <rFont val="Times New Roman"/>
        <family val="1"/>
      </rPr>
      <t>Young, Sheng-Joue*</t>
    </r>
  </si>
  <si>
    <r>
      <t xml:space="preserve">Huang, Tzu-Chi; Huang, Guo-Hao; </t>
    </r>
    <r>
      <rPr>
        <b/>
        <u/>
        <sz val="12"/>
        <rFont val="Times New Roman"/>
        <family val="1"/>
      </rPr>
      <t>Tsai, Ming-Fong*</t>
    </r>
  </si>
  <si>
    <r>
      <rPr>
        <b/>
        <u/>
        <sz val="12"/>
        <rFont val="Times New Roman"/>
        <family val="1"/>
      </rPr>
      <t>Tsai, Ming-Fong</t>
    </r>
    <r>
      <rPr>
        <u/>
        <sz val="12"/>
        <rFont val="Times New Roman"/>
        <family val="1"/>
      </rPr>
      <t>*</t>
    </r>
    <r>
      <rPr>
        <sz val="12"/>
        <rFont val="Times New Roman"/>
        <family val="1"/>
      </rPr>
      <t>; Huang, Sheng-Hong</t>
    </r>
  </si>
  <si>
    <r>
      <rPr>
        <b/>
        <u/>
        <sz val="12"/>
        <rFont val="Times New Roman"/>
        <family val="1"/>
      </rPr>
      <t>Chu, Yen-Lin</t>
    </r>
    <r>
      <rPr>
        <sz val="12"/>
        <rFont val="Times New Roman"/>
        <family val="1"/>
      </rPr>
      <t xml:space="preserve">; Ding, Ren-Jie; Chu, Tung-Te; </t>
    </r>
    <r>
      <rPr>
        <b/>
        <u/>
        <sz val="12"/>
        <rFont val="Times New Roman"/>
        <family val="1"/>
      </rPr>
      <t>Young, Sheng-Joue*</t>
    </r>
  </si>
  <si>
    <r>
      <rPr>
        <sz val="12"/>
        <rFont val="新細明體"/>
        <family val="1"/>
        <charset val="136"/>
      </rPr>
      <t>電子工程學系
電機工程學系</t>
    </r>
  </si>
  <si>
    <r>
      <rPr>
        <sz val="12"/>
        <rFont val="新細明體"/>
        <family val="1"/>
        <charset val="136"/>
      </rPr>
      <t>曾靜芳</t>
    </r>
    <r>
      <rPr>
        <sz val="12"/>
        <rFont val="Times New Roman"/>
        <family val="1"/>
      </rPr>
      <t xml:space="preserve">*
</t>
    </r>
    <r>
      <rPr>
        <sz val="12"/>
        <rFont val="新細明體"/>
        <family val="1"/>
        <charset val="136"/>
      </rPr>
      <t>許正興</t>
    </r>
  </si>
  <si>
    <r>
      <t>Tseng, Pei-Jung;</t>
    </r>
    <r>
      <rPr>
        <b/>
        <u/>
        <sz val="12"/>
        <rFont val="Times New Roman"/>
        <family val="1"/>
      </rPr>
      <t xml:space="preserve"> Tseng, Ching-Fang*</t>
    </r>
    <r>
      <rPr>
        <sz val="12"/>
        <rFont val="Times New Roman"/>
        <family val="1"/>
      </rPr>
      <t xml:space="preserve">; Zeng, Xiang-Yi; </t>
    </r>
    <r>
      <rPr>
        <b/>
        <u/>
        <sz val="12"/>
        <rFont val="Times New Roman"/>
        <family val="1"/>
      </rPr>
      <t>Hsu, Cheng-Hsing</t>
    </r>
    <r>
      <rPr>
        <sz val="12"/>
        <rFont val="Times New Roman"/>
        <family val="1"/>
      </rPr>
      <t>; Chou, Ming-Hao</t>
    </r>
  </si>
  <si>
    <r>
      <rPr>
        <sz val="12"/>
        <rFont val="新細明體"/>
        <family val="1"/>
        <charset val="136"/>
      </rPr>
      <t>曾靜芳
許正興</t>
    </r>
    <r>
      <rPr>
        <sz val="12"/>
        <rFont val="Times New Roman"/>
        <family val="1"/>
      </rPr>
      <t>*</t>
    </r>
  </si>
  <si>
    <r>
      <rPr>
        <b/>
        <u/>
        <sz val="12"/>
        <rFont val="Times New Roman"/>
        <family val="1"/>
      </rPr>
      <t>Tseng, Ching-Fang</t>
    </r>
    <r>
      <rPr>
        <sz val="12"/>
        <rFont val="Times New Roman"/>
        <family val="1"/>
      </rPr>
      <t xml:space="preserve">; Huang, Bo-Yan; </t>
    </r>
    <r>
      <rPr>
        <b/>
        <u/>
        <sz val="12"/>
        <rFont val="Times New Roman"/>
        <family val="1"/>
      </rPr>
      <t>Hsu, Cheng-Hsing</t>
    </r>
    <r>
      <rPr>
        <sz val="12"/>
        <rFont val="Times New Roman"/>
        <family val="1"/>
      </rPr>
      <t>*</t>
    </r>
  </si>
  <si>
    <r>
      <rPr>
        <b/>
        <sz val="15"/>
        <rFont val="新細明體"/>
        <family val="1"/>
        <charset val="136"/>
      </rPr>
      <t>電子工程學系</t>
    </r>
    <r>
      <rPr>
        <b/>
        <sz val="15"/>
        <rFont val="Times New Roman"/>
        <family val="1"/>
      </rPr>
      <t xml:space="preserve"> </t>
    </r>
    <r>
      <rPr>
        <b/>
        <sz val="15"/>
        <rFont val="新細明體"/>
        <family val="1"/>
        <charset val="136"/>
      </rPr>
      <t>小計</t>
    </r>
  </si>
  <si>
    <r>
      <rPr>
        <sz val="12"/>
        <rFont val="新細明體"/>
        <family val="1"/>
        <charset val="136"/>
      </rPr>
      <t>電機工程學系</t>
    </r>
  </si>
  <si>
    <r>
      <rPr>
        <sz val="12"/>
        <rFont val="新細明體"/>
        <family val="1"/>
        <charset val="136"/>
      </rPr>
      <t>李佳燕</t>
    </r>
    <r>
      <rPr>
        <sz val="12"/>
        <rFont val="Times New Roman"/>
        <family val="1"/>
      </rPr>
      <t>*</t>
    </r>
  </si>
  <si>
    <r>
      <t>Hsu, Chih-Chung;</t>
    </r>
    <r>
      <rPr>
        <b/>
        <u/>
        <sz val="12"/>
        <rFont val="Times New Roman"/>
        <family val="1"/>
      </rPr>
      <t xml:space="preserve"> Lee, Chia-Yen*;</t>
    </r>
    <r>
      <rPr>
        <sz val="12"/>
        <rFont val="Times New Roman"/>
        <family val="1"/>
      </rPr>
      <t xml:space="preserve"> Lin, Cheng-Jhong; Yeh, Hung</t>
    </r>
  </si>
  <si>
    <r>
      <rPr>
        <sz val="12"/>
        <rFont val="新細明體"/>
        <family val="1"/>
        <charset val="136"/>
      </rPr>
      <t>馬肇聰</t>
    </r>
    <r>
      <rPr>
        <sz val="12"/>
        <rFont val="Times New Roman"/>
        <family val="1"/>
      </rPr>
      <t>*</t>
    </r>
  </si>
  <si>
    <r>
      <rPr>
        <b/>
        <u/>
        <sz val="12"/>
        <rFont val="Times New Roman"/>
        <family val="1"/>
      </rPr>
      <t>Ma, Chao-Tsung*</t>
    </r>
    <r>
      <rPr>
        <sz val="12"/>
        <rFont val="Times New Roman"/>
        <family val="1"/>
      </rPr>
      <t>; Shi, Zong-Hann</t>
    </r>
  </si>
  <si>
    <r>
      <rPr>
        <sz val="12"/>
        <rFont val="新細明體"/>
        <family val="1"/>
        <charset val="136"/>
      </rPr>
      <t>李佳燕</t>
    </r>
  </si>
  <si>
    <r>
      <t>Fang, Huihui; Li, Fei; Fu, Huazhu; Sun, Xu; Cao, Xingxing; Lin, Fengbin; Son, Jaemin; Kim, Sunho; Quellec, Gwenole; Matta, Sarah; Shankaranarayana, Sharath M.; Chen, Yi-Ting; Wang, Chuen-Heng; Shah, Nisarg A.;</t>
    </r>
    <r>
      <rPr>
        <b/>
        <u/>
        <sz val="12"/>
        <rFont val="Times New Roman"/>
        <family val="1"/>
      </rPr>
      <t xml:space="preserve"> Lee, Chia-Yen</t>
    </r>
    <r>
      <rPr>
        <sz val="12"/>
        <rFont val="Times New Roman"/>
        <family val="1"/>
      </rPr>
      <t>; Hsu, Chih-Chung; Xie, Hai; Lei, Baiying; Baid, Ujjwal; Innani, Shubham; Dang, Kang; Shi, Wenxiu; Kamble, Ravi; Singhal, Nitin; Wang, Ching-Wei; Lo, Shih-Chang; Orlando, Jose Ignacio; Bogunovic, Hrvoje; Zhang, Xiulan*; Xu, Yanwu*</t>
    </r>
  </si>
  <si>
    <r>
      <t xml:space="preserve">Wu, Patricia Wanping; Tsay, Pei-Kwei; Sun, Zhonghua; Peng, Syu-Jyun; </t>
    </r>
    <r>
      <rPr>
        <b/>
        <u/>
        <sz val="12"/>
        <rFont val="Times New Roman"/>
        <family val="1"/>
      </rPr>
      <t>Lee, Chia-Yen</t>
    </r>
    <r>
      <rPr>
        <sz val="12"/>
        <rFont val="Times New Roman"/>
        <family val="1"/>
      </rPr>
      <t>; Hsu, Ming-Yi; Ko, Yu-Shien; Hsieh, I-Chang; Wen, Ming-Shien; Wan, Yung-Liang*</t>
    </r>
  </si>
  <si>
    <r>
      <t xml:space="preserve">Gharleghi, Ramtin*; Adikari, Dona; Ellenberger, Katy; Ooi, Sze-Yuan; Ellis, Chris; Chen, Chung-Ming; Gao, Ruochen; He, Yuting; Hussain, Raabid; </t>
    </r>
    <r>
      <rPr>
        <b/>
        <u/>
        <sz val="12"/>
        <rFont val="Times New Roman"/>
        <family val="1"/>
      </rPr>
      <t>Lee, Chia-Yen</t>
    </r>
    <r>
      <rPr>
        <sz val="12"/>
        <rFont val="Times New Roman"/>
        <family val="1"/>
      </rPr>
      <t>; Li, Jun; Ma, Jun; Nie, Ziwei; Oliveira, Bruno; Qi, Yaolei; Skandarani, Youssef; Vilaca, Joao L.; Wang, Xiyue; Yang, Sen; Sowmya, Arcot; Beier, Susann</t>
    </r>
  </si>
  <si>
    <r>
      <rPr>
        <sz val="12"/>
        <rFont val="新細明體"/>
        <family val="1"/>
        <charset val="136"/>
      </rPr>
      <t>馬肇聰</t>
    </r>
  </si>
  <si>
    <r>
      <rPr>
        <b/>
        <u/>
        <sz val="12"/>
        <rFont val="Times New Roman"/>
        <family val="1"/>
      </rPr>
      <t>Chao-Tsung Ma</t>
    </r>
    <r>
      <rPr>
        <sz val="12"/>
        <rFont val="Times New Roman"/>
        <family val="1"/>
      </rPr>
      <t>*, Yu-Hung Ho</t>
    </r>
  </si>
  <si>
    <r>
      <rPr>
        <b/>
        <u/>
        <sz val="12"/>
        <rFont val="Times New Roman"/>
        <family val="1"/>
      </rPr>
      <t>Chao-Tsung Ma</t>
    </r>
    <r>
      <rPr>
        <sz val="12"/>
        <rFont val="Times New Roman"/>
        <family val="1"/>
      </rPr>
      <t>*, Zhi-yuan Zheng</t>
    </r>
  </si>
  <si>
    <r>
      <rPr>
        <sz val="12"/>
        <rFont val="新細明體"/>
        <family val="1"/>
        <charset val="136"/>
      </rPr>
      <t>陳文序
許正興</t>
    </r>
  </si>
  <si>
    <r>
      <t>Hsieh, Ming-Yueh;</t>
    </r>
    <r>
      <rPr>
        <b/>
        <u/>
        <sz val="12"/>
        <rFont val="Times New Roman"/>
        <family val="1"/>
      </rPr>
      <t xml:space="preserve"> Chen, Wen-Shiush</t>
    </r>
    <r>
      <rPr>
        <sz val="12"/>
        <rFont val="Times New Roman"/>
        <family val="1"/>
      </rPr>
      <t xml:space="preserve">; </t>
    </r>
    <r>
      <rPr>
        <b/>
        <u/>
        <sz val="12"/>
        <rFont val="Times New Roman"/>
        <family val="1"/>
      </rPr>
      <t>Hsu, Cheng-Hsing</t>
    </r>
    <r>
      <rPr>
        <sz val="12"/>
        <rFont val="Times New Roman"/>
        <family val="1"/>
      </rPr>
      <t>; Wu, Cheng-Hsuan*</t>
    </r>
  </si>
  <si>
    <r>
      <t>Wang, Hao-Jen;</t>
    </r>
    <r>
      <rPr>
        <b/>
        <u/>
        <sz val="12"/>
        <rFont val="Times New Roman"/>
        <family val="1"/>
      </rPr>
      <t xml:space="preserve"> Lee, Chia-Yen*</t>
    </r>
    <r>
      <rPr>
        <sz val="12"/>
        <rFont val="Times New Roman"/>
        <family val="1"/>
      </rPr>
      <t>; Lai, Jhih-Hao; Chang, Yeun-Chung; Chen, Chung-Ming</t>
    </r>
  </si>
  <si>
    <r>
      <t xml:space="preserve">Tsorng-Juu Liang, J.F. Chen, L.R. Chang, J.Y. Lee, T.L. Lee, C.C. Kuo, Y.J. Liu, </t>
    </r>
    <r>
      <rPr>
        <b/>
        <u/>
        <sz val="12"/>
        <rFont val="Times New Roman"/>
        <family val="1"/>
      </rPr>
      <t>Chao-Tsung Ma</t>
    </r>
    <r>
      <rPr>
        <sz val="12"/>
        <rFont val="Times New Roman"/>
        <family val="1"/>
      </rPr>
      <t>, W.C. Chen, K.H. Chen, G.T. Peng*</t>
    </r>
  </si>
  <si>
    <r>
      <rPr>
        <sz val="12"/>
        <rFont val="新細明體"/>
        <family val="1"/>
        <charset val="136"/>
      </rPr>
      <t>蘇文生</t>
    </r>
  </si>
  <si>
    <r>
      <t xml:space="preserve">Luo, Yuan; Tseng, Ming Lun; Vyas, Sunil; Hsieh, Ting-Yu; Wu, Jui-Ching*; Chen, Shang-Yang; Peng, Hsiao-Fang; </t>
    </r>
    <r>
      <rPr>
        <b/>
        <u/>
        <sz val="12"/>
        <rFont val="Times New Roman"/>
        <family val="1"/>
      </rPr>
      <t>Su, Vin-Cent</t>
    </r>
    <r>
      <rPr>
        <sz val="12"/>
        <rFont val="Times New Roman"/>
        <family val="1"/>
      </rPr>
      <t>; Huang, Tzu-Ting; Kuo, Hsin Yu; Chu, Cheng Hung; Chen, Mu Ku; Chen, Jia-Wern; Chen, Yu-Chun; Huang, Kuang-Yuh; Kuan, Chieh-Hsiung; Shi, Xu; Misawa, Hiroaki; Tsai, Din Ping</t>
    </r>
  </si>
  <si>
    <r>
      <t>Luo, Yuan*; Tseng, Ming Lun; Vyas, Sunil; Kuo, Hsin Yu; Chu, Cheng Hung; Chen, Mu Ku; Lee, Hsiang-Chieh; Chen, Wen-Pin;</t>
    </r>
    <r>
      <rPr>
        <b/>
        <u/>
        <sz val="12"/>
        <rFont val="Times New Roman"/>
        <family val="1"/>
      </rPr>
      <t xml:space="preserve"> Su, Vin-Cen</t>
    </r>
    <r>
      <rPr>
        <sz val="12"/>
        <rFont val="Times New Roman"/>
        <family val="1"/>
      </rPr>
      <t>t; Shi, Xu; Misawa, Hiroaki; Tsai, Din Ping*; Yang, Pan-Chyr*</t>
    </r>
  </si>
  <si>
    <r>
      <t xml:space="preserve">Tseng, Ming Lun; Semmlinger, Michael; Zhang, Ming; Arndt, Catherine; Huang, Tzu-Ting; Yang, Jian; Kuo, Hsin Yu; </t>
    </r>
    <r>
      <rPr>
        <b/>
        <u/>
        <sz val="12"/>
        <rFont val="Times New Roman"/>
        <family val="1"/>
      </rPr>
      <t>Su, Vin-Cen</t>
    </r>
    <r>
      <rPr>
        <sz val="12"/>
        <rFont val="Times New Roman"/>
        <family val="1"/>
      </rPr>
      <t>t; Chen, Mu Ku; Chu, Cheng Hung; Cerjan, Benjamin; Tsai, Din Ping*; Nordlander, Peter; Halas, Naomi J.*</t>
    </r>
  </si>
  <si>
    <r>
      <rPr>
        <sz val="12"/>
        <rFont val="新細明體"/>
        <family val="1"/>
        <charset val="136"/>
      </rPr>
      <t>陳翔傑</t>
    </r>
    <r>
      <rPr>
        <sz val="12"/>
        <rFont val="Times New Roman"/>
        <family val="1"/>
      </rPr>
      <t>*</t>
    </r>
  </si>
  <si>
    <r>
      <rPr>
        <b/>
        <u/>
        <sz val="12"/>
        <rFont val="Times New Roman"/>
        <family val="1"/>
      </rPr>
      <t>Chen, Hsiang-Chieh*</t>
    </r>
    <r>
      <rPr>
        <sz val="12"/>
        <rFont val="Times New Roman"/>
        <family val="1"/>
      </rPr>
      <t>; Xu, Sheng-Yao; Deng, Kai-Han</t>
    </r>
  </si>
  <si>
    <r>
      <rPr>
        <sz val="12"/>
        <rFont val="新細明體"/>
        <family val="1"/>
        <charset val="136"/>
      </rPr>
      <t>電機工程學系
資訊工程學系
資訊管理學系
電機工程學系</t>
    </r>
  </si>
  <si>
    <r>
      <rPr>
        <sz val="12"/>
        <rFont val="新細明體"/>
        <family val="1"/>
        <charset val="136"/>
      </rPr>
      <t>吳有基</t>
    </r>
    <r>
      <rPr>
        <sz val="12"/>
        <rFont val="Times New Roman"/>
        <family val="1"/>
      </rPr>
      <t xml:space="preserve">*
</t>
    </r>
    <r>
      <rPr>
        <sz val="12"/>
        <rFont val="新細明體"/>
        <family val="1"/>
        <charset val="136"/>
      </rPr>
      <t>韓欽銓
張朝旭
林錦垣</t>
    </r>
  </si>
  <si>
    <r>
      <rPr>
        <b/>
        <u/>
        <sz val="12"/>
        <rFont val="Times New Roman"/>
        <family val="1"/>
      </rPr>
      <t>Wu, Yu-Chi*</t>
    </r>
    <r>
      <rPr>
        <sz val="12"/>
        <rFont val="Times New Roman"/>
        <family val="1"/>
      </rPr>
      <t>;</t>
    </r>
    <r>
      <rPr>
        <b/>
        <u/>
        <sz val="12"/>
        <rFont val="Times New Roman"/>
        <family val="1"/>
      </rPr>
      <t xml:space="preserve"> Han, Chin-Chuan</t>
    </r>
    <r>
      <rPr>
        <sz val="12"/>
        <rFont val="Times New Roman"/>
        <family val="1"/>
      </rPr>
      <t>;</t>
    </r>
    <r>
      <rPr>
        <b/>
        <u/>
        <sz val="12"/>
        <rFont val="Times New Roman"/>
        <family val="1"/>
      </rPr>
      <t xml:space="preserve"> Chang, Chao-Shu</t>
    </r>
    <r>
      <rPr>
        <sz val="12"/>
        <rFont val="Times New Roman"/>
        <family val="1"/>
      </rPr>
      <t xml:space="preserve">; Chang, Fu-Lin; Chen, Shi-Feng; Shieh, Tsu-Yi; Chen, Hsian-Min; </t>
    </r>
    <r>
      <rPr>
        <b/>
        <u/>
        <sz val="12"/>
        <rFont val="Times New Roman"/>
        <family val="1"/>
      </rPr>
      <t>Lin, Jin-Yuan</t>
    </r>
  </si>
  <si>
    <r>
      <rPr>
        <sz val="12"/>
        <rFont val="新細明體"/>
        <family val="1"/>
        <charset val="136"/>
      </rPr>
      <t>電機工程學系
電機工程學系
資訊工程學系
資訊管理學系</t>
    </r>
  </si>
  <si>
    <r>
      <rPr>
        <sz val="12"/>
        <rFont val="新細明體"/>
        <family val="1"/>
        <charset val="136"/>
      </rPr>
      <t>吳有基</t>
    </r>
    <r>
      <rPr>
        <sz val="12"/>
        <rFont val="Times New Roman"/>
        <family val="1"/>
      </rPr>
      <t xml:space="preserve">*
</t>
    </r>
    <r>
      <rPr>
        <sz val="12"/>
        <rFont val="新細明體"/>
        <family val="1"/>
        <charset val="136"/>
      </rPr>
      <t>林錦垣
韓欽銓
張朝旭</t>
    </r>
  </si>
  <si>
    <r>
      <rPr>
        <b/>
        <u/>
        <sz val="12"/>
        <rFont val="Times New Roman"/>
        <family val="1"/>
      </rPr>
      <t>Wu, Yu-Chi*</t>
    </r>
    <r>
      <rPr>
        <sz val="12"/>
        <rFont val="Times New Roman"/>
        <family val="1"/>
      </rPr>
      <t xml:space="preserve">; Lin, Shi-Xin; </t>
    </r>
    <r>
      <rPr>
        <b/>
        <u/>
        <sz val="12"/>
        <rFont val="Times New Roman"/>
        <family val="1"/>
      </rPr>
      <t>Lin, Jing-Yuan</t>
    </r>
    <r>
      <rPr>
        <sz val="12"/>
        <rFont val="Times New Roman"/>
        <family val="1"/>
      </rPr>
      <t>; Han, Chin-Chuan;</t>
    </r>
    <r>
      <rPr>
        <b/>
        <u/>
        <sz val="12"/>
        <rFont val="Times New Roman"/>
        <family val="1"/>
      </rPr>
      <t xml:space="preserve"> Chang, Chao-Shu</t>
    </r>
    <r>
      <rPr>
        <sz val="12"/>
        <rFont val="Times New Roman"/>
        <family val="1"/>
      </rPr>
      <t>; Jiang, Jun-Xian</t>
    </r>
  </si>
  <si>
    <r>
      <rPr>
        <sz val="12"/>
        <rFont val="新細明體"/>
        <family val="1"/>
        <charset val="136"/>
      </rPr>
      <t>電機工程學系
電機工程學系
電子工程學系
機械工程學系</t>
    </r>
  </si>
  <si>
    <r>
      <rPr>
        <sz val="12"/>
        <rFont val="新細明體"/>
        <family val="1"/>
        <charset val="136"/>
      </rPr>
      <t>許正興</t>
    </r>
    <r>
      <rPr>
        <sz val="12"/>
        <rFont val="Times New Roman"/>
        <family val="1"/>
      </rPr>
      <t xml:space="preserve">*
</t>
    </r>
    <r>
      <rPr>
        <sz val="12"/>
        <rFont val="新細明體"/>
        <family val="1"/>
        <charset val="136"/>
      </rPr>
      <t>陳文序
曾靜芳
林振森</t>
    </r>
  </si>
  <si>
    <r>
      <rPr>
        <b/>
        <u/>
        <sz val="12"/>
        <rFont val="Times New Roman"/>
        <family val="1"/>
      </rPr>
      <t>Hsu, Cheng-Hsing*</t>
    </r>
    <r>
      <rPr>
        <sz val="12"/>
        <rFont val="Times New Roman"/>
        <family val="1"/>
      </rPr>
      <t xml:space="preserve">; </t>
    </r>
    <r>
      <rPr>
        <b/>
        <u/>
        <sz val="12"/>
        <rFont val="Times New Roman"/>
        <family val="1"/>
      </rPr>
      <t>Chen, Wen-Shiush</t>
    </r>
    <r>
      <rPr>
        <sz val="12"/>
        <rFont val="Times New Roman"/>
        <family val="1"/>
      </rPr>
      <t xml:space="preserve">; </t>
    </r>
    <r>
      <rPr>
        <b/>
        <u/>
        <sz val="12"/>
        <rFont val="Times New Roman"/>
        <family val="1"/>
      </rPr>
      <t>Tseng, Ching-Fang;</t>
    </r>
    <r>
      <rPr>
        <sz val="12"/>
        <rFont val="Times New Roman"/>
        <family val="1"/>
      </rPr>
      <t xml:space="preserve"> </t>
    </r>
    <r>
      <rPr>
        <b/>
        <u/>
        <sz val="12"/>
        <rFont val="Times New Roman"/>
        <family val="1"/>
      </rPr>
      <t>Lin, Jenn-Sen</t>
    </r>
    <r>
      <rPr>
        <sz val="12"/>
        <rFont val="Times New Roman"/>
        <family val="1"/>
      </rPr>
      <t>; Chou, Po-Heng; Lin, Yu-Ju</t>
    </r>
  </si>
  <si>
    <r>
      <rPr>
        <b/>
        <sz val="15"/>
        <rFont val="新細明體"/>
        <family val="1"/>
        <charset val="136"/>
      </rPr>
      <t>電機工程學系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</si>
  <si>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15</t>
    </r>
    <r>
      <rPr>
        <sz val="12"/>
        <rFont val="新細明體"/>
        <family val="1"/>
        <charset val="136"/>
      </rPr>
      <t>；其他：</t>
    </r>
    <r>
      <rPr>
        <sz val="12"/>
        <rFont val="Times New Roman"/>
        <family val="1"/>
      </rPr>
      <t>2</t>
    </r>
    <phoneticPr fontId="18" type="noConversion"/>
  </si>
  <si>
    <r>
      <rPr>
        <sz val="12"/>
        <rFont val="新細明體"/>
        <family val="1"/>
        <charset val="136"/>
      </rPr>
      <t>管理</t>
    </r>
  </si>
  <si>
    <r>
      <rPr>
        <sz val="12"/>
        <rFont val="新細明體"/>
        <family val="1"/>
        <charset val="136"/>
      </rPr>
      <t>財務金融學系</t>
    </r>
  </si>
  <si>
    <r>
      <rPr>
        <sz val="12"/>
        <rFont val="新細明體"/>
        <family val="1"/>
        <charset val="136"/>
      </rPr>
      <t>邱萬益</t>
    </r>
    <r>
      <rPr>
        <sz val="12"/>
        <rFont val="Times New Roman"/>
        <family val="1"/>
      </rPr>
      <t>*</t>
    </r>
  </si>
  <si>
    <r>
      <rPr>
        <b/>
        <u/>
        <sz val="12"/>
        <rFont val="Times New Roman"/>
        <family val="1"/>
      </rPr>
      <t>Chiu, Wan-Yi</t>
    </r>
    <r>
      <rPr>
        <sz val="12"/>
        <rFont val="Times New Roman"/>
        <family val="1"/>
      </rPr>
      <t>*</t>
    </r>
  </si>
  <si>
    <r>
      <rPr>
        <sz val="16"/>
        <rFont val="新細明體"/>
        <family val="1"/>
        <charset val="136"/>
      </rPr>
      <t>財務金融學系</t>
    </r>
  </si>
  <si>
    <r>
      <rPr>
        <sz val="12"/>
        <rFont val="新細明體"/>
        <family val="1"/>
        <charset val="136"/>
      </rPr>
      <t>楊屯山</t>
    </r>
    <r>
      <rPr>
        <sz val="12"/>
        <rFont val="Times New Roman"/>
        <family val="1"/>
      </rPr>
      <t>*</t>
    </r>
  </si>
  <si>
    <r>
      <rPr>
        <b/>
        <u/>
        <sz val="12"/>
        <rFont val="細明體"/>
        <family val="3"/>
        <charset val="136"/>
      </rPr>
      <t>楊屯山</t>
    </r>
    <r>
      <rPr>
        <sz val="12"/>
        <rFont val="Times New Roman"/>
        <family val="1"/>
      </rPr>
      <t>/</t>
    </r>
    <r>
      <rPr>
        <sz val="12"/>
        <rFont val="細明體"/>
        <family val="3"/>
        <charset val="136"/>
      </rPr>
      <t>林哲群</t>
    </r>
    <r>
      <rPr>
        <sz val="12"/>
        <rFont val="Times New Roman"/>
        <family val="1"/>
      </rPr>
      <t>/</t>
    </r>
    <r>
      <rPr>
        <sz val="12"/>
        <rFont val="細明體"/>
        <family val="3"/>
        <charset val="136"/>
      </rPr>
      <t>張金鶚</t>
    </r>
    <r>
      <rPr>
        <sz val="12"/>
        <rFont val="Times New Roman"/>
        <family val="1"/>
      </rPr>
      <t xml:space="preserve"> (Jerry T. Yang, Che-Chun Lin, and Chin-oh Chang)</t>
    </r>
  </si>
  <si>
    <r>
      <rPr>
        <sz val="12"/>
        <rFont val="細明體"/>
        <family val="3"/>
        <charset val="136"/>
      </rPr>
      <t>總體審慎措施對房地產價量變化的影響</t>
    </r>
    <r>
      <rPr>
        <sz val="12"/>
        <rFont val="Times New Roman"/>
        <family val="1"/>
      </rPr>
      <t xml:space="preserve"> (The Impacts of Macroprudential Instruments on Housing Prices and Transacted Volume)</t>
    </r>
  </si>
  <si>
    <r>
      <rPr>
        <sz val="12"/>
        <rFont val="細明體"/>
        <family val="3"/>
        <charset val="136"/>
      </rPr>
      <t>住宅學報</t>
    </r>
    <r>
      <rPr>
        <sz val="12"/>
        <rFont val="Times New Roman"/>
        <family val="1"/>
      </rPr>
      <t xml:space="preserve"> (Journal of Housing Studies)</t>
    </r>
  </si>
  <si>
    <r>
      <rPr>
        <sz val="12"/>
        <rFont val="細明體"/>
        <family val="3"/>
        <charset val="136"/>
      </rPr>
      <t>略</t>
    </r>
  </si>
  <si>
    <r>
      <rPr>
        <b/>
        <sz val="15"/>
        <rFont val="新細明體"/>
        <family val="1"/>
        <charset val="136"/>
      </rPr>
      <t>財務金融學系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</si>
  <si>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2</t>
    </r>
    <r>
      <rPr>
        <sz val="12"/>
        <rFont val="新細明體"/>
        <family val="1"/>
        <charset val="136"/>
      </rPr>
      <t>；</t>
    </r>
    <r>
      <rPr>
        <sz val="12"/>
        <rFont val="Times New Roman"/>
        <family val="1"/>
      </rPr>
      <t>TSSCI</t>
    </r>
    <r>
      <rPr>
        <sz val="12"/>
        <rFont val="新細明體"/>
        <family val="1"/>
        <charset val="136"/>
      </rPr>
      <t>：</t>
    </r>
    <r>
      <rPr>
        <sz val="12"/>
        <rFont val="Times New Roman"/>
        <family val="1"/>
      </rPr>
      <t>1</t>
    </r>
  </si>
  <si>
    <r>
      <rPr>
        <sz val="12"/>
        <rFont val="新細明體"/>
        <family val="1"/>
        <charset val="136"/>
      </rPr>
      <t>經營管理學系</t>
    </r>
  </si>
  <si>
    <r>
      <rPr>
        <sz val="12"/>
        <rFont val="新細明體"/>
        <family val="1"/>
        <charset val="136"/>
      </rPr>
      <t>楊念慈</t>
    </r>
  </si>
  <si>
    <r>
      <rPr>
        <sz val="12"/>
        <rFont val="新細明體"/>
        <family val="1"/>
        <charset val="136"/>
      </rPr>
      <t>郭光明</t>
    </r>
  </si>
  <si>
    <r>
      <rPr>
        <b/>
        <u/>
        <sz val="12"/>
        <rFont val="Times New Roman"/>
        <family val="1"/>
      </rPr>
      <t>Kuo, Kuang-Ming</t>
    </r>
    <r>
      <rPr>
        <sz val="12"/>
        <rFont val="Times New Roman"/>
        <family val="1"/>
      </rPr>
      <t>; Chang, I-Chiu; Chen, Chih-Ming; Yang, Feng-Jung*</t>
    </r>
  </si>
  <si>
    <r>
      <rPr>
        <sz val="12"/>
        <rFont val="新細明體"/>
        <family val="1"/>
        <charset val="136"/>
      </rPr>
      <t>吳志正
郭光明</t>
    </r>
    <r>
      <rPr>
        <sz val="12"/>
        <rFont val="Times New Roman"/>
        <family val="1"/>
      </rPr>
      <t>*</t>
    </r>
  </si>
  <si>
    <r>
      <rPr>
        <b/>
        <u/>
        <sz val="12"/>
        <rFont val="Times New Roman"/>
        <family val="1"/>
      </rPr>
      <t>Wu, Jyh-Jeng</t>
    </r>
    <r>
      <rPr>
        <sz val="12"/>
        <rFont val="Times New Roman"/>
        <family val="1"/>
      </rPr>
      <t>; Talley, Paul C.</t>
    </r>
    <r>
      <rPr>
        <b/>
        <u/>
        <sz val="12"/>
        <rFont val="Times New Roman"/>
        <family val="1"/>
      </rPr>
      <t>; Kuo, Kuang-Ming*</t>
    </r>
    <r>
      <rPr>
        <sz val="12"/>
        <rFont val="Times New Roman"/>
        <family val="1"/>
      </rPr>
      <t>; Chen, Jia-Lin</t>
    </r>
  </si>
  <si>
    <r>
      <rPr>
        <sz val="12"/>
        <rFont val="新細明體"/>
        <family val="1"/>
        <charset val="136"/>
      </rPr>
      <t>徐銘甫</t>
    </r>
    <r>
      <rPr>
        <sz val="12"/>
        <rFont val="Times New Roman"/>
        <family val="1"/>
      </rPr>
      <t>*</t>
    </r>
  </si>
  <si>
    <r>
      <rPr>
        <b/>
        <u/>
        <sz val="12"/>
        <rFont val="Times New Roman"/>
        <family val="1"/>
      </rPr>
      <t>Hsu, Ming-Fu*</t>
    </r>
    <r>
      <rPr>
        <sz val="12"/>
        <rFont val="Times New Roman"/>
        <family val="1"/>
      </rPr>
      <t>; Chang, Chingho; Zeng, Jhih-Hong</t>
    </r>
  </si>
  <si>
    <r>
      <rPr>
        <sz val="12"/>
        <rFont val="新細明體"/>
        <family val="1"/>
        <charset val="136"/>
      </rPr>
      <t>徐銘甫</t>
    </r>
  </si>
  <si>
    <r>
      <rPr>
        <b/>
        <u/>
        <sz val="12"/>
        <rFont val="Times New Roman"/>
        <family val="1"/>
      </rPr>
      <t>Ming-Fu Hsu</t>
    </r>
    <r>
      <rPr>
        <sz val="12"/>
        <rFont val="Times New Roman"/>
        <family val="1"/>
      </rPr>
      <t>*, Y.-S. Hsin, F.-J. Shiue</t>
    </r>
  </si>
  <si>
    <r>
      <rPr>
        <sz val="12"/>
        <rFont val="新細明體"/>
        <family val="1"/>
        <charset val="136"/>
      </rPr>
      <t>楊念慈</t>
    </r>
    <r>
      <rPr>
        <sz val="12"/>
        <rFont val="Times New Roman"/>
        <family val="1"/>
      </rPr>
      <t>*</t>
    </r>
  </si>
  <si>
    <r>
      <t xml:space="preserve">Lin, Chaonan; Ko, Kuan-Cheng; </t>
    </r>
    <r>
      <rPr>
        <b/>
        <u/>
        <sz val="12"/>
        <rFont val="Times New Roman"/>
        <family val="1"/>
      </rPr>
      <t>Yang, Nien-Tzu*</t>
    </r>
  </si>
  <si>
    <r>
      <rPr>
        <sz val="12"/>
        <rFont val="新細明體"/>
        <family val="1"/>
        <charset val="136"/>
      </rPr>
      <t>吳志正</t>
    </r>
    <r>
      <rPr>
        <sz val="12"/>
        <rFont val="Times New Roman"/>
        <family val="1"/>
      </rPr>
      <t>*</t>
    </r>
  </si>
  <si>
    <r>
      <rPr>
        <b/>
        <u/>
        <sz val="12"/>
        <rFont val="Times New Roman"/>
        <family val="1"/>
      </rPr>
      <t>Wu, Jyh-Jeng*</t>
    </r>
    <r>
      <rPr>
        <sz val="12"/>
        <rFont val="Times New Roman"/>
        <family val="1"/>
      </rPr>
      <t>; Khan, Haider A.; Chien, Shu-Hua; Wen, Chi-Hsiang</t>
    </r>
  </si>
  <si>
    <r>
      <rPr>
        <sz val="12"/>
        <rFont val="新細明體"/>
        <family val="1"/>
        <charset val="136"/>
      </rPr>
      <t>蔡林彤飛</t>
    </r>
  </si>
  <si>
    <r>
      <t xml:space="preserve">Chang, Yuan-Chieh; </t>
    </r>
    <r>
      <rPr>
        <b/>
        <u/>
        <sz val="12"/>
        <rFont val="Times New Roman"/>
        <family val="1"/>
      </rPr>
      <t>Tsai-Lin, Tung-Fei;</t>
    </r>
    <r>
      <rPr>
        <sz val="12"/>
        <rFont val="Times New Roman"/>
        <family val="1"/>
      </rPr>
      <t xml:space="preserve"> Liang, Tian*</t>
    </r>
  </si>
  <si>
    <r>
      <rPr>
        <sz val="12"/>
        <rFont val="新細明體"/>
        <family val="1"/>
        <charset val="136"/>
      </rPr>
      <t>于世恒</t>
    </r>
    <r>
      <rPr>
        <sz val="12"/>
        <rFont val="Times New Roman"/>
        <family val="1"/>
      </rPr>
      <t>*</t>
    </r>
  </si>
  <si>
    <r>
      <t xml:space="preserve">Chen, Ming; </t>
    </r>
    <r>
      <rPr>
        <b/>
        <u/>
        <sz val="12"/>
        <rFont val="Times New Roman"/>
        <family val="1"/>
      </rPr>
      <t>Yu, Shih-Heng*</t>
    </r>
    <r>
      <rPr>
        <sz val="12"/>
        <rFont val="Times New Roman"/>
        <family val="1"/>
      </rPr>
      <t>; Ding, Shaohua</t>
    </r>
  </si>
  <si>
    <r>
      <t>Journal of Financial Studies</t>
    </r>
    <r>
      <rPr>
        <sz val="12"/>
        <rFont val="新細明體"/>
        <family val="1"/>
        <charset val="136"/>
      </rPr>
      <t>財務金融學刊</t>
    </r>
  </si>
  <si>
    <r>
      <t xml:space="preserve">Chang, Te-Min; Lin, Sin-Jin; </t>
    </r>
    <r>
      <rPr>
        <b/>
        <u/>
        <sz val="12"/>
        <rFont val="Times New Roman"/>
        <family val="1"/>
      </rPr>
      <t>Hsu, Ming-Fu*;</t>
    </r>
    <r>
      <rPr>
        <sz val="12"/>
        <rFont val="Times New Roman"/>
        <family val="1"/>
      </rPr>
      <t xml:space="preserve"> Yang, Min-Lang</t>
    </r>
  </si>
  <si>
    <r>
      <t xml:space="preserve">Lu, Jing; </t>
    </r>
    <r>
      <rPr>
        <b/>
        <u/>
        <sz val="12"/>
        <rFont val="Times New Roman"/>
        <family val="1"/>
      </rPr>
      <t>Yang, Nien-Tzu</t>
    </r>
    <r>
      <rPr>
        <sz val="12"/>
        <rFont val="Times New Roman"/>
        <family val="1"/>
      </rPr>
      <t>; Ho, Keng-Yu; Ko, Kuan-Cheng*</t>
    </r>
  </si>
  <si>
    <r>
      <rPr>
        <sz val="12"/>
        <rFont val="新細明體"/>
        <family val="1"/>
        <charset val="136"/>
      </rPr>
      <t>盧昱蓉</t>
    </r>
    <r>
      <rPr>
        <sz val="12"/>
        <rFont val="Times New Roman"/>
        <family val="1"/>
      </rPr>
      <t>*</t>
    </r>
  </si>
  <si>
    <r>
      <rPr>
        <b/>
        <u/>
        <sz val="12"/>
        <rFont val="Times New Roman"/>
        <family val="1"/>
      </rPr>
      <t>Lu, Carol Yirong*</t>
    </r>
    <r>
      <rPr>
        <sz val="12"/>
        <rFont val="Times New Roman"/>
        <family val="1"/>
      </rPr>
      <t>; Lu, Allan Cheng Chieh</t>
    </r>
  </si>
  <si>
    <r>
      <t xml:space="preserve">Ran, Rong; Li, Cheng; Ko, Kuan-Cheng; </t>
    </r>
    <r>
      <rPr>
        <b/>
        <u/>
        <sz val="12"/>
        <rFont val="Times New Roman"/>
        <family val="1"/>
      </rPr>
      <t>Yang, Nien-Tzu</t>
    </r>
    <r>
      <rPr>
        <sz val="12"/>
        <rFont val="Times New Roman"/>
        <family val="1"/>
      </rPr>
      <t>*</t>
    </r>
  </si>
  <si>
    <r>
      <rPr>
        <b/>
        <u/>
        <sz val="12"/>
        <rFont val="Times New Roman"/>
        <family val="1"/>
      </rPr>
      <t>Kuo, Kuang-Ming</t>
    </r>
    <r>
      <rPr>
        <sz val="12"/>
        <rFont val="Times New Roman"/>
        <family val="1"/>
      </rPr>
      <t>; Talley, Paul C.; Chang, Chao-Sheng*</t>
    </r>
  </si>
  <si>
    <r>
      <rPr>
        <sz val="12"/>
        <rFont val="新細明體"/>
        <family val="1"/>
        <charset val="136"/>
      </rPr>
      <t>郭光明</t>
    </r>
    <r>
      <rPr>
        <sz val="12"/>
        <rFont val="Times New Roman"/>
        <family val="1"/>
      </rPr>
      <t>*</t>
    </r>
  </si>
  <si>
    <r>
      <t>Wang, Hsi-Hao; Huang, Chun-Che; Talley, Paul C.;</t>
    </r>
    <r>
      <rPr>
        <b/>
        <u/>
        <sz val="12"/>
        <rFont val="Times New Roman"/>
        <family val="1"/>
      </rPr>
      <t xml:space="preserve"> Kuo, Kuang-Ming</t>
    </r>
    <r>
      <rPr>
        <sz val="12"/>
        <rFont val="Times New Roman"/>
        <family val="1"/>
      </rPr>
      <t>*</t>
    </r>
  </si>
  <si>
    <r>
      <rPr>
        <sz val="12"/>
        <rFont val="新細明體"/>
        <family val="1"/>
        <charset val="136"/>
      </rPr>
      <t>盧昱蓉</t>
    </r>
  </si>
  <si>
    <r>
      <rPr>
        <b/>
        <u/>
        <sz val="12"/>
        <rFont val="Times New Roman"/>
        <family val="1"/>
      </rPr>
      <t>Lu, Carol Yirong.</t>
    </r>
    <r>
      <rPr>
        <sz val="12"/>
        <rFont val="Times New Roman"/>
        <family val="1"/>
      </rPr>
      <t>, Chen, B. , &amp; Hutapea, R</t>
    </r>
  </si>
  <si>
    <r>
      <rPr>
        <sz val="12"/>
        <rFont val="新細明體"/>
        <family val="1"/>
        <charset val="136"/>
      </rPr>
      <t>于世恒</t>
    </r>
  </si>
  <si>
    <r>
      <t xml:space="preserve">Chen, Ming; Chu, Xing-Yu (Marcos)*; Lin, Chien-Huang; </t>
    </r>
    <r>
      <rPr>
        <b/>
        <u/>
        <sz val="12"/>
        <rFont val="Times New Roman"/>
        <family val="1"/>
      </rPr>
      <t>Yu, Shih-Heng</t>
    </r>
  </si>
  <si>
    <r>
      <t>Chang, I-Chiu; Shih, Yi-Syuan;</t>
    </r>
    <r>
      <rPr>
        <b/>
        <u/>
        <sz val="12"/>
        <rFont val="Times New Roman"/>
        <family val="1"/>
      </rPr>
      <t xml:space="preserve"> Kuo, Kuang-Ming*</t>
    </r>
  </si>
  <si>
    <r>
      <rPr>
        <b/>
        <sz val="15"/>
        <rFont val="新細明體"/>
        <family val="1"/>
        <charset val="136"/>
      </rPr>
      <t>經營管理學系</t>
    </r>
    <r>
      <rPr>
        <b/>
        <sz val="15"/>
        <rFont val="Times New Roman"/>
        <family val="1"/>
      </rPr>
      <t xml:space="preserve"> </t>
    </r>
    <r>
      <rPr>
        <b/>
        <sz val="15"/>
        <rFont val="新細明體"/>
        <family val="1"/>
        <charset val="136"/>
      </rPr>
      <t>小計</t>
    </r>
  </si>
  <si>
    <r>
      <t>SCI</t>
    </r>
    <r>
      <rPr>
        <sz val="12"/>
        <rFont val="新細明體"/>
        <family val="1"/>
        <charset val="136"/>
      </rPr>
      <t>：</t>
    </r>
    <r>
      <rPr>
        <sz val="12"/>
        <rFont val="Times New Roman"/>
        <family val="1"/>
      </rPr>
      <t>8</t>
    </r>
    <r>
      <rPr>
        <sz val="12"/>
        <rFont val="新細明體"/>
        <family val="1"/>
        <charset val="136"/>
      </rPr>
      <t>；</t>
    </r>
    <r>
      <rPr>
        <sz val="12"/>
        <rFont val="Times New Roman"/>
        <family val="1"/>
      </rPr>
      <t>SSCI</t>
    </r>
    <r>
      <rPr>
        <sz val="12"/>
        <rFont val="新細明體"/>
        <family val="1"/>
        <charset val="136"/>
      </rPr>
      <t>：</t>
    </r>
    <r>
      <rPr>
        <sz val="12"/>
        <rFont val="Times New Roman"/>
        <family val="1"/>
      </rPr>
      <t>9</t>
    </r>
    <r>
      <rPr>
        <sz val="12"/>
        <rFont val="新細明體"/>
        <family val="1"/>
        <charset val="136"/>
      </rPr>
      <t>；</t>
    </r>
    <r>
      <rPr>
        <sz val="12"/>
        <rFont val="Times New Roman"/>
        <family val="1"/>
      </rPr>
      <t>TSSCI</t>
    </r>
    <r>
      <rPr>
        <sz val="12"/>
        <rFont val="新細明體"/>
        <family val="1"/>
        <charset val="136"/>
      </rPr>
      <t>：</t>
    </r>
    <r>
      <rPr>
        <sz val="12"/>
        <rFont val="Times New Roman"/>
        <family val="1"/>
      </rPr>
      <t>1</t>
    </r>
    <r>
      <rPr>
        <sz val="12"/>
        <rFont val="新細明體"/>
        <family val="1"/>
        <charset val="136"/>
      </rPr>
      <t>；其他：</t>
    </r>
    <r>
      <rPr>
        <sz val="12"/>
        <rFont val="Times New Roman"/>
        <family val="1"/>
      </rPr>
      <t>2</t>
    </r>
  </si>
  <si>
    <r>
      <rPr>
        <sz val="12"/>
        <rFont val="新細明體"/>
        <family val="1"/>
        <charset val="136"/>
      </rPr>
      <t>資訊管理學系</t>
    </r>
  </si>
  <si>
    <r>
      <rPr>
        <sz val="12"/>
        <rFont val="新細明體"/>
        <family val="1"/>
        <charset val="136"/>
      </rPr>
      <t>鄭光廷</t>
    </r>
  </si>
  <si>
    <r>
      <rPr>
        <sz val="12"/>
        <rFont val="新細明體"/>
        <family val="1"/>
        <charset val="136"/>
      </rPr>
      <t>陳宇佐</t>
    </r>
  </si>
  <si>
    <r>
      <rPr>
        <b/>
        <sz val="12"/>
        <rFont val="新細明體"/>
        <family val="1"/>
        <charset val="136"/>
      </rPr>
      <t>陳宇佐</t>
    </r>
    <r>
      <rPr>
        <sz val="12"/>
        <rFont val="Times New Roman"/>
        <family val="1"/>
      </rPr>
      <t xml:space="preserve">*, </t>
    </r>
    <r>
      <rPr>
        <sz val="12"/>
        <rFont val="新細明體"/>
        <family val="1"/>
        <charset val="136"/>
      </rPr>
      <t>彭兆鴻</t>
    </r>
    <r>
      <rPr>
        <sz val="12"/>
        <rFont val="Times New Roman"/>
        <family val="1"/>
      </rPr>
      <t xml:space="preserve">, </t>
    </r>
    <r>
      <rPr>
        <sz val="12"/>
        <rFont val="新細明體"/>
        <family val="1"/>
        <charset val="136"/>
      </rPr>
      <t>方燕山</t>
    </r>
    <r>
      <rPr>
        <sz val="12"/>
        <rFont val="Times New Roman"/>
        <family val="1"/>
      </rPr>
      <t xml:space="preserve">, </t>
    </r>
    <r>
      <rPr>
        <sz val="12"/>
        <rFont val="新細明體"/>
        <family val="1"/>
        <charset val="136"/>
      </rPr>
      <t>謝佳均</t>
    </r>
  </si>
  <si>
    <r>
      <t>Industry Management Review</t>
    </r>
    <r>
      <rPr>
        <sz val="12"/>
        <rFont val="新細明體"/>
        <family val="1"/>
        <charset val="136"/>
      </rPr>
      <t>產業管理評論</t>
    </r>
  </si>
  <si>
    <r>
      <rPr>
        <sz val="16"/>
        <rFont val="新細明體"/>
        <family val="1"/>
        <charset val="136"/>
      </rPr>
      <t>資訊管理學系</t>
    </r>
  </si>
  <si>
    <r>
      <rPr>
        <sz val="15"/>
        <rFont val="微軟正黑體"/>
        <family val="2"/>
        <charset val="136"/>
      </rPr>
      <t>資訊管理學系</t>
    </r>
    <r>
      <rPr>
        <sz val="15"/>
        <rFont val="Times New Roman"/>
        <family val="1"/>
      </rPr>
      <t xml:space="preserve"> </t>
    </r>
    <r>
      <rPr>
        <sz val="15"/>
        <rFont val="新細明體"/>
        <family val="1"/>
        <charset val="136"/>
      </rPr>
      <t>小計</t>
    </r>
  </si>
  <si>
    <r>
      <t>SSCI</t>
    </r>
    <r>
      <rPr>
        <sz val="12"/>
        <rFont val="新細明體"/>
        <family val="1"/>
        <charset val="136"/>
      </rPr>
      <t>：</t>
    </r>
    <r>
      <rPr>
        <sz val="12"/>
        <rFont val="Times New Roman"/>
        <family val="1"/>
      </rPr>
      <t>1</t>
    </r>
    <r>
      <rPr>
        <sz val="12"/>
        <rFont val="新細明體"/>
        <family val="1"/>
        <charset val="136"/>
      </rPr>
      <t>；其他：</t>
    </r>
    <r>
      <rPr>
        <sz val="12"/>
        <rFont val="Times New Roman"/>
        <family val="1"/>
      </rPr>
      <t>2</t>
    </r>
  </si>
  <si>
    <r>
      <rPr>
        <b/>
        <sz val="16"/>
        <rFont val="新細明體"/>
        <family val="1"/>
        <charset val="136"/>
      </rPr>
      <t>國立聯合大學</t>
    </r>
    <r>
      <rPr>
        <b/>
        <sz val="16"/>
        <rFont val="Times New Roman"/>
        <family val="1"/>
      </rPr>
      <t>111</t>
    </r>
    <r>
      <rPr>
        <b/>
        <sz val="16"/>
        <rFont val="新細明體"/>
        <family val="1"/>
        <charset val="136"/>
      </rPr>
      <t>年度研討會論文調查明細</t>
    </r>
    <r>
      <rPr>
        <b/>
        <sz val="16"/>
        <rFont val="Times New Roman"/>
        <family val="1"/>
      </rPr>
      <t>(</t>
    </r>
    <r>
      <rPr>
        <b/>
        <sz val="16"/>
        <rFont val="新細明體"/>
        <family val="1"/>
        <charset val="136"/>
      </rPr>
      <t>統計期間</t>
    </r>
    <r>
      <rPr>
        <b/>
        <sz val="16"/>
        <rFont val="Times New Roman"/>
        <family val="1"/>
      </rPr>
      <t>111.1.1~111.12.31)</t>
    </r>
  </si>
  <si>
    <r>
      <rPr>
        <b/>
        <sz val="12"/>
        <rFont val="新細明體"/>
        <family val="1"/>
        <charset val="136"/>
      </rPr>
      <t>序號</t>
    </r>
  </si>
  <si>
    <r>
      <rPr>
        <b/>
        <sz val="12"/>
        <rFont val="新細明體"/>
        <family val="1"/>
        <charset val="136"/>
      </rPr>
      <t>學院</t>
    </r>
  </si>
  <si>
    <r>
      <rPr>
        <b/>
        <sz val="12"/>
        <rFont val="新細明體"/>
        <family val="1"/>
        <charset val="136"/>
      </rPr>
      <t>單位名稱</t>
    </r>
  </si>
  <si>
    <r>
      <rPr>
        <b/>
        <sz val="12"/>
        <rFont val="新細明體"/>
        <family val="1"/>
        <charset val="136"/>
      </rPr>
      <t>教師姓名</t>
    </r>
  </si>
  <si>
    <r>
      <rPr>
        <b/>
        <sz val="12"/>
        <rFont val="新細明體"/>
        <family val="1"/>
        <charset val="136"/>
      </rPr>
      <t>作者群</t>
    </r>
  </si>
  <si>
    <r>
      <rPr>
        <b/>
        <sz val="12"/>
        <rFont val="新細明體"/>
        <family val="1"/>
        <charset val="136"/>
      </rPr>
      <t>論文名稱</t>
    </r>
  </si>
  <si>
    <r>
      <rPr>
        <b/>
        <sz val="12"/>
        <rFont val="新細明體"/>
        <family val="1"/>
        <charset val="136"/>
      </rPr>
      <t xml:space="preserve">領域別
</t>
    </r>
    <r>
      <rPr>
        <b/>
        <sz val="8"/>
        <rFont val="Times New Roman"/>
        <family val="1"/>
      </rPr>
      <t>(1.</t>
    </r>
    <r>
      <rPr>
        <b/>
        <sz val="8"/>
        <rFont val="新細明體"/>
        <family val="1"/>
        <charset val="136"/>
      </rPr>
      <t>理、</t>
    </r>
    <r>
      <rPr>
        <b/>
        <sz val="8"/>
        <rFont val="Times New Roman"/>
        <family val="1"/>
      </rPr>
      <t>2.</t>
    </r>
    <r>
      <rPr>
        <b/>
        <sz val="8"/>
        <rFont val="新細明體"/>
        <family val="1"/>
        <charset val="136"/>
      </rPr>
      <t>工、</t>
    </r>
    <r>
      <rPr>
        <b/>
        <sz val="8"/>
        <rFont val="Times New Roman"/>
        <family val="1"/>
      </rPr>
      <t>3.</t>
    </r>
    <r>
      <rPr>
        <b/>
        <sz val="8"/>
        <rFont val="新細明體"/>
        <family val="1"/>
        <charset val="136"/>
      </rPr>
      <t>醫、</t>
    </r>
    <r>
      <rPr>
        <b/>
        <sz val="8"/>
        <rFont val="Times New Roman"/>
        <family val="1"/>
      </rPr>
      <t>4.</t>
    </r>
    <r>
      <rPr>
        <b/>
        <sz val="8"/>
        <rFont val="新細明體"/>
        <family val="1"/>
        <charset val="136"/>
      </rPr>
      <t>農、</t>
    </r>
    <r>
      <rPr>
        <b/>
        <sz val="8"/>
        <rFont val="Times New Roman"/>
        <family val="1"/>
      </rPr>
      <t>5.</t>
    </r>
    <r>
      <rPr>
        <b/>
        <sz val="8"/>
        <rFont val="新細明體"/>
        <family val="1"/>
        <charset val="136"/>
      </rPr>
      <t>人文、</t>
    </r>
    <r>
      <rPr>
        <b/>
        <sz val="8"/>
        <rFont val="Times New Roman"/>
        <family val="1"/>
      </rPr>
      <t>6.</t>
    </r>
    <r>
      <rPr>
        <b/>
        <sz val="8"/>
        <rFont val="新細明體"/>
        <family val="1"/>
        <charset val="136"/>
      </rPr>
      <t>社會</t>
    </r>
    <r>
      <rPr>
        <b/>
        <sz val="8"/>
        <rFont val="Times New Roman"/>
        <family val="1"/>
      </rPr>
      <t>)</t>
    </r>
  </si>
  <si>
    <r>
      <rPr>
        <b/>
        <sz val="12"/>
        <rFont val="新細明體"/>
        <family val="1"/>
        <charset val="136"/>
      </rPr>
      <t>會議舉行國家</t>
    </r>
    <r>
      <rPr>
        <b/>
        <sz val="12"/>
        <rFont val="Times New Roman"/>
        <family val="1"/>
      </rPr>
      <t>/</t>
    </r>
    <r>
      <rPr>
        <b/>
        <sz val="12"/>
        <rFont val="新細明體"/>
        <family val="1"/>
        <charset val="136"/>
      </rPr>
      <t>地區</t>
    </r>
  </si>
  <si>
    <r>
      <rPr>
        <b/>
        <sz val="12"/>
        <rFont val="新細明體"/>
        <family val="1"/>
        <charset val="136"/>
      </rPr>
      <t>是否為國際研討會</t>
    </r>
  </si>
  <si>
    <r>
      <rPr>
        <b/>
        <sz val="11"/>
        <rFont val="新細明體"/>
        <family val="1"/>
        <charset val="136"/>
      </rPr>
      <t>會議是有對外公開徵稿，並有審稿制度</t>
    </r>
  </si>
  <si>
    <r>
      <rPr>
        <b/>
        <sz val="12"/>
        <rFont val="新細明體"/>
        <family val="1"/>
        <charset val="136"/>
      </rPr>
      <t>會議起迄日期</t>
    </r>
  </si>
  <si>
    <r>
      <rPr>
        <b/>
        <sz val="12"/>
        <rFont val="新細明體"/>
        <family val="1"/>
        <charset val="136"/>
      </rPr>
      <t>起迄頁數</t>
    </r>
  </si>
  <si>
    <r>
      <rPr>
        <b/>
        <sz val="12"/>
        <rFont val="新細明體"/>
        <family val="1"/>
        <charset val="136"/>
      </rPr>
      <t>若為第一作者則為</t>
    </r>
    <r>
      <rPr>
        <b/>
        <sz val="12"/>
        <rFont val="Times New Roman"/>
        <family val="1"/>
      </rPr>
      <t>Y</t>
    </r>
  </si>
  <si>
    <r>
      <rPr>
        <b/>
        <sz val="12"/>
        <rFont val="新細明體"/>
        <family val="1"/>
        <charset val="136"/>
      </rPr>
      <t>若為通訊作者則為</t>
    </r>
    <r>
      <rPr>
        <b/>
        <sz val="12"/>
        <rFont val="Times New Roman"/>
        <family val="1"/>
      </rPr>
      <t>Y</t>
    </r>
  </si>
  <si>
    <r>
      <rPr>
        <b/>
        <sz val="12"/>
        <rFont val="新細明體"/>
        <family val="1"/>
        <charset val="136"/>
      </rPr>
      <t>著作語文別</t>
    </r>
  </si>
  <si>
    <r>
      <rPr>
        <b/>
        <sz val="12"/>
        <rFont val="新細明體"/>
        <family val="1"/>
        <charset val="136"/>
      </rPr>
      <t>備註</t>
    </r>
  </si>
  <si>
    <r>
      <rPr>
        <b/>
        <sz val="12"/>
        <rFont val="新細明體"/>
        <family val="1"/>
        <charset val="136"/>
      </rPr>
      <t>開始日期</t>
    </r>
  </si>
  <si>
    <r>
      <rPr>
        <b/>
        <sz val="12"/>
        <rFont val="新細明體"/>
        <family val="1"/>
        <charset val="136"/>
      </rPr>
      <t>結束日期</t>
    </r>
  </si>
  <si>
    <r>
      <rPr>
        <b/>
        <sz val="10"/>
        <rFont val="新細明體"/>
        <family val="1"/>
        <charset val="136"/>
      </rPr>
      <t>補助計畫編號</t>
    </r>
  </si>
  <si>
    <r>
      <rPr>
        <b/>
        <sz val="10"/>
        <rFont val="新細明體"/>
        <family val="1"/>
        <charset val="136"/>
      </rPr>
      <t>全文連結網址</t>
    </r>
  </si>
  <si>
    <r>
      <rPr>
        <b/>
        <sz val="10"/>
        <rFont val="新細明體"/>
        <family val="1"/>
        <charset val="136"/>
      </rPr>
      <t>出版年代</t>
    </r>
  </si>
  <si>
    <r>
      <rPr>
        <b/>
        <sz val="10"/>
        <rFont val="新細明體"/>
        <family val="1"/>
        <charset val="136"/>
      </rPr>
      <t>出版月份</t>
    </r>
  </si>
  <si>
    <r>
      <rPr>
        <b/>
        <sz val="10"/>
        <rFont val="新細明體"/>
        <family val="1"/>
        <charset val="136"/>
      </rPr>
      <t>發表狀態</t>
    </r>
  </si>
  <si>
    <r>
      <t xml:space="preserve">Hui-Ju TSAI &amp; </t>
    </r>
    <r>
      <rPr>
        <b/>
        <u/>
        <sz val="12"/>
        <rFont val="Times New Roman"/>
        <family val="1"/>
      </rPr>
      <t>Yu-Peng LIN*</t>
    </r>
  </si>
  <si>
    <r>
      <t>5.</t>
    </r>
    <r>
      <rPr>
        <sz val="12"/>
        <rFont val="新細明體"/>
        <family val="1"/>
        <charset val="136"/>
      </rPr>
      <t>人文</t>
    </r>
  </si>
  <si>
    <r>
      <rPr>
        <sz val="12"/>
        <rFont val="新細明體"/>
        <family val="1"/>
        <charset val="136"/>
      </rPr>
      <t>已發表</t>
    </r>
    <r>
      <rPr>
        <sz val="12"/>
        <rFont val="Times New Roman"/>
        <family val="1"/>
      </rPr>
      <t>(Presented)</t>
    </r>
  </si>
  <si>
    <r>
      <t>Yu-Peng Lin &amp; Hui-Ju Tsai</t>
    </r>
    <r>
      <rPr>
        <b/>
        <u/>
        <sz val="12"/>
        <rFont val="Times New Roman"/>
        <family val="1"/>
      </rPr>
      <t xml:space="preserve"> </t>
    </r>
    <r>
      <rPr>
        <b/>
        <u/>
        <sz val="12"/>
        <rFont val="新細明體"/>
        <family val="1"/>
        <charset val="136"/>
      </rPr>
      <t>林玉鵬</t>
    </r>
    <r>
      <rPr>
        <sz val="12"/>
        <rFont val="Times New Roman"/>
        <family val="1"/>
      </rPr>
      <t xml:space="preserve"> &amp;</t>
    </r>
    <r>
      <rPr>
        <sz val="12"/>
        <rFont val="新細明體"/>
        <family val="1"/>
        <charset val="136"/>
      </rPr>
      <t>蔡蕙如</t>
    </r>
  </si>
  <si>
    <r>
      <rPr>
        <sz val="12"/>
        <rFont val="新細明體"/>
        <family val="1"/>
        <charset val="136"/>
      </rPr>
      <t>蔡蕙如，</t>
    </r>
    <r>
      <rPr>
        <b/>
        <u/>
        <sz val="12"/>
        <rFont val="新細明體"/>
        <family val="1"/>
        <charset val="136"/>
      </rPr>
      <t>林玉鵬</t>
    </r>
    <r>
      <rPr>
        <b/>
        <u/>
        <sz val="12"/>
        <rFont val="Times New Roman"/>
        <family val="1"/>
      </rPr>
      <t>*</t>
    </r>
  </si>
  <si>
    <r>
      <rPr>
        <sz val="12"/>
        <rFont val="新細明體"/>
        <family val="1"/>
        <charset val="136"/>
      </rPr>
      <t>巨型平台演算法操控下的數據新聞產製與實踐</t>
    </r>
  </si>
  <si>
    <r>
      <t>2022</t>
    </r>
    <r>
      <rPr>
        <sz val="12"/>
        <rFont val="新細明體"/>
        <family val="1"/>
        <charset val="136"/>
      </rPr>
      <t>台灣資訊社會研究學會年會暨論文研討會元宇宙</t>
    </r>
    <r>
      <rPr>
        <sz val="12"/>
        <rFont val="Times New Roman"/>
        <family val="1"/>
      </rPr>
      <t xml:space="preserve"> METAVERSE</t>
    </r>
  </si>
  <si>
    <r>
      <rPr>
        <sz val="12"/>
        <rFont val="新細明體"/>
        <family val="1"/>
        <charset val="136"/>
      </rPr>
      <t>臺灣</t>
    </r>
    <r>
      <rPr>
        <sz val="12"/>
        <rFont val="Times New Roman"/>
        <family val="1"/>
      </rPr>
      <t>/</t>
    </r>
    <r>
      <rPr>
        <sz val="12"/>
        <rFont val="新細明體"/>
        <family val="1"/>
        <charset val="136"/>
      </rPr>
      <t>臺北：政治大學</t>
    </r>
  </si>
  <si>
    <r>
      <rPr>
        <b/>
        <u/>
        <sz val="12"/>
        <rFont val="新細明體"/>
        <family val="1"/>
        <charset val="136"/>
      </rPr>
      <t>林玉鵬</t>
    </r>
    <r>
      <rPr>
        <sz val="12"/>
        <rFont val="Times New Roman"/>
        <family val="1"/>
      </rPr>
      <t xml:space="preserve">, </t>
    </r>
    <r>
      <rPr>
        <sz val="12"/>
        <rFont val="新細明體"/>
        <family val="1"/>
        <charset val="136"/>
      </rPr>
      <t>蔡蕙如</t>
    </r>
    <r>
      <rPr>
        <sz val="12"/>
        <rFont val="Times New Roman"/>
        <family val="1"/>
      </rPr>
      <t xml:space="preserve"> (</t>
    </r>
    <r>
      <rPr>
        <sz val="12"/>
        <rFont val="新細明體"/>
        <family val="1"/>
        <charset val="136"/>
      </rPr>
      <t>中</t>
    </r>
    <r>
      <rPr>
        <sz val="12"/>
        <rFont val="Times New Roman"/>
        <family val="1"/>
      </rPr>
      <t>)</t>
    </r>
    <r>
      <rPr>
        <sz val="12"/>
        <rFont val="新細明體"/>
        <family val="1"/>
        <charset val="136"/>
      </rPr>
      <t>；</t>
    </r>
    <r>
      <rPr>
        <sz val="12"/>
        <rFont val="Times New Roman"/>
        <family val="1"/>
      </rPr>
      <t>Yu-Peng Lin &amp; Hui-Ju Tsai</t>
    </r>
  </si>
  <si>
    <r>
      <rPr>
        <sz val="12"/>
        <rFont val="新細明體"/>
        <family val="1"/>
        <charset val="136"/>
      </rPr>
      <t>臉書與</t>
    </r>
    <r>
      <rPr>
        <sz val="12"/>
        <rFont val="Times New Roman"/>
        <family val="1"/>
      </rPr>
      <t xml:space="preserve"> Google </t>
    </r>
    <r>
      <rPr>
        <sz val="12"/>
        <rFont val="新細明體"/>
        <family val="1"/>
        <charset val="136"/>
      </rPr>
      <t>的友善新聞業計畫論述策略分析</t>
    </r>
  </si>
  <si>
    <r>
      <t>2022</t>
    </r>
    <r>
      <rPr>
        <sz val="12"/>
        <rFont val="新細明體"/>
        <family val="1"/>
        <charset val="136"/>
      </rPr>
      <t>中華傳播學會年會</t>
    </r>
    <r>
      <rPr>
        <sz val="12"/>
        <rFont val="Times New Roman"/>
        <family val="1"/>
      </rPr>
      <t>-</t>
    </r>
    <r>
      <rPr>
        <sz val="12"/>
        <rFont val="新細明體"/>
        <family val="1"/>
        <charset val="136"/>
      </rPr>
      <t>後疫情時代的傳播與社會</t>
    </r>
    <r>
      <rPr>
        <sz val="12"/>
        <rFont val="Times New Roman"/>
        <family val="1"/>
      </rPr>
      <t>-</t>
    </r>
    <r>
      <rPr>
        <sz val="12"/>
        <rFont val="新細明體"/>
        <family val="1"/>
        <charset val="136"/>
      </rPr>
      <t>媒體作為基礎</t>
    </r>
  </si>
  <si>
    <r>
      <rPr>
        <sz val="12"/>
        <rFont val="新細明體"/>
        <family val="1"/>
        <charset val="136"/>
      </rPr>
      <t>臺灣</t>
    </r>
    <r>
      <rPr>
        <sz val="12"/>
        <rFont val="Times New Roman"/>
        <family val="1"/>
      </rPr>
      <t>/</t>
    </r>
    <r>
      <rPr>
        <sz val="12"/>
        <rFont val="新細明體"/>
        <family val="1"/>
        <charset val="136"/>
      </rPr>
      <t xml:space="preserve">中華傳播學會及政治大學主辦
</t>
    </r>
    <r>
      <rPr>
        <sz val="12"/>
        <rFont val="Times New Roman"/>
        <family val="1"/>
      </rPr>
      <t>(</t>
    </r>
    <r>
      <rPr>
        <sz val="12"/>
        <rFont val="新細明體"/>
        <family val="1"/>
        <charset val="136"/>
      </rPr>
      <t>線上</t>
    </r>
    <r>
      <rPr>
        <sz val="12"/>
        <rFont val="Times New Roman"/>
        <family val="1"/>
      </rPr>
      <t>)</t>
    </r>
  </si>
  <si>
    <r>
      <rPr>
        <sz val="12"/>
        <rFont val="新細明體"/>
        <family val="1"/>
        <charset val="136"/>
      </rPr>
      <t>境內：</t>
    </r>
    <r>
      <rPr>
        <sz val="12"/>
        <rFont val="Times New Roman"/>
        <family val="1"/>
      </rPr>
      <t xml:space="preserve">2
</t>
    </r>
    <r>
      <rPr>
        <sz val="12"/>
        <rFont val="新細明體"/>
        <family val="1"/>
        <charset val="136"/>
      </rPr>
      <t>境外：</t>
    </r>
    <r>
      <rPr>
        <sz val="12"/>
        <rFont val="Times New Roman"/>
        <family val="1"/>
      </rPr>
      <t>2</t>
    </r>
  </si>
  <si>
    <r>
      <rPr>
        <sz val="12"/>
        <rFont val="新細明體"/>
        <family val="1"/>
        <charset val="136"/>
      </rPr>
      <t>國際：</t>
    </r>
    <r>
      <rPr>
        <sz val="12"/>
        <rFont val="Times New Roman"/>
        <family val="1"/>
      </rPr>
      <t>2</t>
    </r>
  </si>
  <si>
    <r>
      <rPr>
        <b/>
        <u/>
        <sz val="12"/>
        <rFont val="新細明體"/>
        <family val="1"/>
        <charset val="136"/>
      </rPr>
      <t>溫如梅</t>
    </r>
    <r>
      <rPr>
        <b/>
        <u/>
        <sz val="12"/>
        <rFont val="Times New Roman"/>
        <family val="1"/>
      </rPr>
      <t>*</t>
    </r>
  </si>
  <si>
    <r>
      <t xml:space="preserve">International Conference on Chinese Second Language Teacher Education </t>
    </r>
    <r>
      <rPr>
        <sz val="12"/>
        <rFont val="新細明體"/>
        <family val="1"/>
        <charset val="136"/>
      </rPr>
      <t>汉语教师教育国际会议</t>
    </r>
  </si>
  <si>
    <r>
      <rPr>
        <sz val="12"/>
        <rFont val="新細明體"/>
        <family val="1"/>
        <charset val="136"/>
      </rPr>
      <t>已接受</t>
    </r>
    <r>
      <rPr>
        <sz val="12"/>
        <rFont val="Times New Roman"/>
        <family val="1"/>
      </rPr>
      <t>(Accepted)</t>
    </r>
  </si>
  <si>
    <r>
      <rPr>
        <sz val="12"/>
        <rFont val="新細明體"/>
        <family val="1"/>
        <charset val="136"/>
      </rPr>
      <t>孫雪芹</t>
    </r>
  </si>
  <si>
    <r>
      <rPr>
        <sz val="12"/>
        <rFont val="新細明體"/>
        <family val="1"/>
        <charset val="136"/>
      </rPr>
      <t>王孝安、鄂貞君</t>
    </r>
    <r>
      <rPr>
        <sz val="12"/>
        <rFont val="Times New Roman"/>
        <family val="1"/>
      </rPr>
      <t>*(</t>
    </r>
    <r>
      <rPr>
        <sz val="12"/>
        <rFont val="新細明體"/>
        <family val="1"/>
        <charset val="136"/>
      </rPr>
      <t>通訊作者</t>
    </r>
    <r>
      <rPr>
        <sz val="12"/>
        <rFont val="Times New Roman"/>
        <family val="1"/>
      </rPr>
      <t>)</t>
    </r>
    <r>
      <rPr>
        <sz val="12"/>
        <rFont val="新細明體"/>
        <family val="1"/>
        <charset val="136"/>
      </rPr>
      <t>、何宜庭、謝佳諭。</t>
    </r>
  </si>
  <si>
    <r>
      <rPr>
        <sz val="12"/>
        <rFont val="新細明體"/>
        <family val="1"/>
        <charset val="136"/>
      </rPr>
      <t>「好不好」在衝突情境下的語用功能及其在</t>
    </r>
    <r>
      <rPr>
        <sz val="12"/>
        <rFont val="Times New Roman"/>
        <family val="1"/>
      </rPr>
      <t>CSL</t>
    </r>
    <r>
      <rPr>
        <sz val="12"/>
        <rFont val="新細明體"/>
        <family val="1"/>
        <charset val="136"/>
      </rPr>
      <t>教學的應用</t>
    </r>
  </si>
  <si>
    <r>
      <rPr>
        <sz val="12"/>
        <rFont val="新細明體"/>
        <family val="1"/>
        <charset val="136"/>
      </rPr>
      <t>第</t>
    </r>
    <r>
      <rPr>
        <sz val="12"/>
        <rFont val="Times New Roman"/>
        <family val="1"/>
      </rPr>
      <t>21</t>
    </r>
    <r>
      <rPr>
        <sz val="12"/>
        <rFont val="新細明體"/>
        <family val="1"/>
        <charset val="136"/>
      </rPr>
      <t>屆台灣華語文教學年會暨國際學術研討會</t>
    </r>
  </si>
  <si>
    <r>
      <rPr>
        <sz val="12"/>
        <rFont val="新細明體"/>
        <family val="1"/>
        <charset val="136"/>
      </rPr>
      <t>臺灣</t>
    </r>
    <r>
      <rPr>
        <sz val="12"/>
        <rFont val="Times New Roman"/>
        <family val="1"/>
      </rPr>
      <t>/</t>
    </r>
    <r>
      <rPr>
        <sz val="12"/>
        <rFont val="新細明體"/>
        <family val="1"/>
        <charset val="136"/>
      </rPr>
      <t>臺北：國立臺灣師範大學</t>
    </r>
  </si>
  <si>
    <r>
      <rPr>
        <sz val="12"/>
        <rFont val="新細明體"/>
        <family val="1"/>
        <charset val="136"/>
      </rPr>
      <t>鄂貞君、陳益民。</t>
    </r>
  </si>
  <si>
    <r>
      <rPr>
        <sz val="12"/>
        <rFont val="新細明體"/>
        <family val="1"/>
        <charset val="136"/>
      </rPr>
      <t>「什麼」的反詰用法在</t>
    </r>
    <r>
      <rPr>
        <sz val="12"/>
        <rFont val="Times New Roman"/>
        <family val="1"/>
      </rPr>
      <t xml:space="preserve"> CSL</t>
    </r>
    <r>
      <rPr>
        <sz val="12"/>
        <rFont val="新細明體"/>
        <family val="1"/>
        <charset val="136"/>
      </rPr>
      <t>教材裡的呈現與建議</t>
    </r>
  </si>
  <si>
    <r>
      <rPr>
        <sz val="12"/>
        <rFont val="新細明體"/>
        <family val="1"/>
        <charset val="136"/>
      </rPr>
      <t>鄂貞君</t>
    </r>
    <r>
      <rPr>
        <sz val="12"/>
        <rFont val="Times New Roman"/>
        <family val="1"/>
      </rPr>
      <t xml:space="preserve"> </t>
    </r>
    <r>
      <rPr>
        <sz val="12"/>
        <rFont val="新細明體"/>
        <family val="1"/>
        <charset val="136"/>
      </rPr>
      <t>、鍾孟昕、姚翰林、劉冠澄</t>
    </r>
    <r>
      <rPr>
        <sz val="12"/>
        <rFont val="Times New Roman"/>
        <family val="1"/>
      </rPr>
      <t>.</t>
    </r>
  </si>
  <si>
    <r>
      <rPr>
        <sz val="12"/>
        <rFont val="新細明體"/>
        <family val="1"/>
        <charset val="136"/>
      </rPr>
      <t>臺灣華語「相挺」和「力挺」在新聞文本的分布與</t>
    </r>
    <r>
      <rPr>
        <sz val="12"/>
        <rFont val="Times New Roman"/>
        <family val="1"/>
      </rPr>
      <t xml:space="preserve"> CSL </t>
    </r>
    <r>
      <rPr>
        <sz val="12"/>
        <rFont val="新細明體"/>
        <family val="1"/>
        <charset val="136"/>
      </rPr>
      <t>閱讀教學的應用。</t>
    </r>
  </si>
  <si>
    <r>
      <rPr>
        <sz val="12"/>
        <rFont val="新細明體"/>
        <family val="1"/>
        <charset val="136"/>
      </rPr>
      <t>第九屆兩岸華語文教師研討會暨第十二屆世界華語文研究生研討會</t>
    </r>
  </si>
  <si>
    <r>
      <rPr>
        <sz val="12"/>
        <rFont val="新細明體"/>
        <family val="1"/>
        <charset val="136"/>
      </rPr>
      <t>中國大陸</t>
    </r>
    <r>
      <rPr>
        <sz val="12"/>
        <rFont val="Times New Roman"/>
        <family val="1"/>
      </rPr>
      <t>/</t>
    </r>
    <r>
      <rPr>
        <sz val="12"/>
        <rFont val="新細明體"/>
        <family val="1"/>
        <charset val="136"/>
      </rPr>
      <t>甘肅</t>
    </r>
    <r>
      <rPr>
        <sz val="12"/>
        <rFont val="Times New Roman"/>
        <family val="1"/>
      </rPr>
      <t>(online</t>
    </r>
    <r>
      <rPr>
        <sz val="12"/>
        <rFont val="新細明體"/>
        <family val="1"/>
        <charset val="136"/>
      </rPr>
      <t>；甘肅敦煌與線上混成會議</t>
    </r>
    <r>
      <rPr>
        <sz val="12"/>
        <rFont val="Times New Roman"/>
        <family val="1"/>
      </rPr>
      <t>)</t>
    </r>
  </si>
  <si>
    <r>
      <rPr>
        <sz val="12"/>
        <rFont val="新細明體"/>
        <family val="1"/>
        <charset val="136"/>
      </rPr>
      <t>鄂貞君、周柏君、鄧泳瑄、謝傑因，</t>
    </r>
  </si>
  <si>
    <r>
      <rPr>
        <sz val="12"/>
        <rFont val="新細明體"/>
        <family val="1"/>
        <charset val="136"/>
      </rPr>
      <t>社群媒體裡的互文現象與閱讀教學的應用。</t>
    </r>
  </si>
  <si>
    <r>
      <rPr>
        <sz val="12"/>
        <rFont val="新細明體"/>
        <family val="1"/>
        <charset val="136"/>
      </rPr>
      <t>第十三屆古典與現代國際學術研討會</t>
    </r>
  </si>
  <si>
    <r>
      <rPr>
        <sz val="12"/>
        <rFont val="新細明體"/>
        <family val="1"/>
        <charset val="136"/>
      </rPr>
      <t>臺灣</t>
    </r>
    <r>
      <rPr>
        <sz val="12"/>
        <rFont val="Times New Roman"/>
        <family val="1"/>
      </rPr>
      <t>/</t>
    </r>
    <r>
      <rPr>
        <sz val="12"/>
        <rFont val="新細明體"/>
        <family val="1"/>
        <charset val="136"/>
      </rPr>
      <t xml:space="preserve">高雄市：文藻外語大學主辦
</t>
    </r>
    <r>
      <rPr>
        <sz val="12"/>
        <rFont val="Times New Roman"/>
        <family val="1"/>
      </rPr>
      <t>(</t>
    </r>
    <r>
      <rPr>
        <sz val="12"/>
        <rFont val="新細明體"/>
        <family val="1"/>
        <charset val="136"/>
      </rPr>
      <t>線上</t>
    </r>
    <r>
      <rPr>
        <sz val="12"/>
        <rFont val="Times New Roman"/>
        <family val="1"/>
      </rPr>
      <t>)</t>
    </r>
  </si>
  <si>
    <r>
      <rPr>
        <sz val="12"/>
        <rFont val="新細明體"/>
        <family val="1"/>
        <charset val="136"/>
      </rPr>
      <t>境內：</t>
    </r>
    <r>
      <rPr>
        <sz val="12"/>
        <rFont val="Times New Roman"/>
        <family val="1"/>
      </rPr>
      <t xml:space="preserve">3
</t>
    </r>
    <r>
      <rPr>
        <sz val="12"/>
        <rFont val="新細明體"/>
        <family val="1"/>
        <charset val="136"/>
      </rPr>
      <t>境外：</t>
    </r>
    <r>
      <rPr>
        <sz val="12"/>
        <rFont val="Times New Roman"/>
        <family val="1"/>
      </rPr>
      <t>3</t>
    </r>
  </si>
  <si>
    <r>
      <rPr>
        <sz val="12"/>
        <rFont val="新細明體"/>
        <family val="1"/>
        <charset val="136"/>
      </rPr>
      <t>國際：</t>
    </r>
    <r>
      <rPr>
        <sz val="12"/>
        <rFont val="Times New Roman"/>
        <family val="1"/>
      </rPr>
      <t>6</t>
    </r>
  </si>
  <si>
    <r>
      <t>Jui line Su,</t>
    </r>
    <r>
      <rPr>
        <b/>
        <u/>
        <sz val="12"/>
        <rFont val="Times New Roman"/>
        <family val="1"/>
      </rPr>
      <t xml:space="preserve"> Chu Hsuan Lee*</t>
    </r>
    <r>
      <rPr>
        <sz val="12"/>
        <rFont val="Times New Roman"/>
        <family val="1"/>
      </rPr>
      <t>, Caixin Liu, Jian Hao Chen</t>
    </r>
  </si>
  <si>
    <r>
      <t>2022</t>
    </r>
    <r>
      <rPr>
        <sz val="12"/>
        <rFont val="新細明體"/>
        <family val="1"/>
        <charset val="136"/>
      </rPr>
      <t>第五屆台日雙邊學術研討會</t>
    </r>
    <r>
      <rPr>
        <sz val="12"/>
        <rFont val="Times New Roman"/>
        <family val="1"/>
      </rPr>
      <t xml:space="preserve"> (The 5th NIT-NUU Bilateral Academic Conference 2022</t>
    </r>
    <r>
      <rPr>
        <sz val="12"/>
        <rFont val="新細明體"/>
        <family val="1"/>
        <charset val="136"/>
      </rPr>
      <t>，</t>
    </r>
    <r>
      <rPr>
        <sz val="12"/>
        <rFont val="Times New Roman"/>
        <family val="1"/>
      </rPr>
      <t>NNBAC 2022)</t>
    </r>
  </si>
  <si>
    <r>
      <t>6.</t>
    </r>
    <r>
      <rPr>
        <sz val="12"/>
        <rFont val="新細明體"/>
        <family val="1"/>
        <charset val="136"/>
      </rPr>
      <t>社會</t>
    </r>
  </si>
  <si>
    <r>
      <rPr>
        <sz val="12"/>
        <rFont val="新細明體"/>
        <family val="1"/>
        <charset val="136"/>
      </rPr>
      <t>臺灣</t>
    </r>
    <r>
      <rPr>
        <sz val="12"/>
        <rFont val="Times New Roman"/>
        <family val="1"/>
      </rPr>
      <t>/</t>
    </r>
    <r>
      <rPr>
        <sz val="12"/>
        <rFont val="新細明體"/>
        <family val="1"/>
        <charset val="136"/>
      </rPr>
      <t>苗栗：國立聯合大學</t>
    </r>
    <r>
      <rPr>
        <sz val="12"/>
        <rFont val="Times New Roman"/>
        <family val="1"/>
      </rPr>
      <t>(</t>
    </r>
    <r>
      <rPr>
        <sz val="12"/>
        <rFont val="新細明體"/>
        <family val="1"/>
        <charset val="136"/>
      </rPr>
      <t>線上</t>
    </r>
    <r>
      <rPr>
        <sz val="12"/>
        <rFont val="Times New Roman"/>
        <family val="1"/>
      </rPr>
      <t>)</t>
    </r>
  </si>
  <si>
    <r>
      <t xml:space="preserve">Yu-Ning Hu, </t>
    </r>
    <r>
      <rPr>
        <b/>
        <u/>
        <sz val="12"/>
        <rFont val="Times New Roman"/>
        <family val="1"/>
      </rPr>
      <t>Chu-Hsuan Lee*</t>
    </r>
    <r>
      <rPr>
        <sz val="12"/>
        <rFont val="Times New Roman"/>
        <family val="1"/>
      </rPr>
      <t>, Pei-Fen Jhan</t>
    </r>
  </si>
  <si>
    <r>
      <rPr>
        <sz val="12"/>
        <rFont val="新細明體"/>
        <family val="1"/>
        <charset val="136"/>
      </rPr>
      <t>張正霖</t>
    </r>
  </si>
  <si>
    <r>
      <rPr>
        <sz val="12"/>
        <rFont val="新細明體"/>
        <family val="1"/>
        <charset val="136"/>
      </rPr>
      <t xml:space="preserve">張正霖、林姿岑
</t>
    </r>
  </si>
  <si>
    <r>
      <rPr>
        <sz val="12"/>
        <rFont val="新細明體"/>
        <family val="1"/>
        <charset val="136"/>
      </rPr>
      <t>公共藝術機構之網路行銷策略研究：以國立臺灣美術館、臺北市立美術館與高雄市立美術館為分析對象</t>
    </r>
  </si>
  <si>
    <r>
      <t>2022</t>
    </r>
    <r>
      <rPr>
        <sz val="12"/>
        <rFont val="新細明體"/>
        <family val="1"/>
        <charset val="136"/>
      </rPr>
      <t>行銷研究學術研討會</t>
    </r>
    <r>
      <rPr>
        <sz val="12"/>
        <rFont val="Times New Roman"/>
        <family val="1"/>
      </rPr>
      <t>(CMR2022)</t>
    </r>
  </si>
  <si>
    <r>
      <rPr>
        <sz val="12"/>
        <rFont val="新細明體"/>
        <family val="1"/>
        <charset val="136"/>
      </rPr>
      <t>臺灣</t>
    </r>
    <r>
      <rPr>
        <sz val="12"/>
        <rFont val="Times New Roman"/>
        <family val="1"/>
      </rPr>
      <t>/</t>
    </r>
    <r>
      <rPr>
        <sz val="12"/>
        <rFont val="新細明體"/>
        <family val="1"/>
        <charset val="136"/>
      </rPr>
      <t>臺北：中國文化大學</t>
    </r>
    <r>
      <rPr>
        <sz val="12"/>
        <rFont val="Times New Roman"/>
        <family val="1"/>
      </rPr>
      <t xml:space="preserve"> </t>
    </r>
    <r>
      <rPr>
        <sz val="12"/>
        <rFont val="新細明體"/>
        <family val="1"/>
        <charset val="136"/>
      </rPr>
      <t>大新館</t>
    </r>
  </si>
  <si>
    <r>
      <rPr>
        <sz val="12"/>
        <rFont val="新細明體"/>
        <family val="1"/>
        <charset val="136"/>
      </rPr>
      <t>文化科技、公共政策與國家治理：以臺灣數位藝術政策發展為分析對象（</t>
    </r>
    <r>
      <rPr>
        <sz val="12"/>
        <rFont val="Times New Roman"/>
        <family val="1"/>
      </rPr>
      <t>2000</t>
    </r>
    <r>
      <rPr>
        <sz val="12"/>
        <rFont val="新細明體"/>
        <family val="1"/>
        <charset val="136"/>
      </rPr>
      <t xml:space="preserve">年後迄今）
</t>
    </r>
  </si>
  <si>
    <r>
      <t>2022</t>
    </r>
    <r>
      <rPr>
        <sz val="12"/>
        <rFont val="新細明體"/>
        <family val="1"/>
        <charset val="136"/>
      </rPr>
      <t>年臺灣公共行政與公共事務系所聯合會</t>
    </r>
    <r>
      <rPr>
        <sz val="12"/>
        <rFont val="Times New Roman"/>
        <family val="1"/>
      </rPr>
      <t>(TASPAA)</t>
    </r>
    <r>
      <rPr>
        <sz val="12"/>
        <rFont val="新細明體"/>
        <family val="1"/>
        <charset val="136"/>
      </rPr>
      <t xml:space="preserve">年會暨國際學術研討會
</t>
    </r>
  </si>
  <si>
    <r>
      <rPr>
        <sz val="12"/>
        <rFont val="新細明體"/>
        <family val="1"/>
        <charset val="136"/>
      </rPr>
      <t>臺灣</t>
    </r>
    <r>
      <rPr>
        <sz val="12"/>
        <rFont val="Times New Roman"/>
        <family val="1"/>
      </rPr>
      <t>/</t>
    </r>
    <r>
      <rPr>
        <sz val="12"/>
        <rFont val="新細明體"/>
        <family val="1"/>
        <charset val="136"/>
      </rPr>
      <t>臺北：中國文化大學</t>
    </r>
  </si>
  <si>
    <r>
      <rPr>
        <sz val="12"/>
        <rFont val="新細明體"/>
        <family val="1"/>
        <charset val="136"/>
      </rPr>
      <t>眷村與客家的交織</t>
    </r>
    <r>
      <rPr>
        <sz val="12"/>
        <rFont val="Times New Roman"/>
        <family val="1"/>
      </rPr>
      <t xml:space="preserve">: </t>
    </r>
    <r>
      <rPr>
        <sz val="12"/>
        <rFont val="新細明體"/>
        <family val="1"/>
        <charset val="136"/>
      </rPr>
      <t xml:space="preserve">析論朱天文作品中的族群意象與空間敘事
</t>
    </r>
  </si>
  <si>
    <r>
      <rPr>
        <sz val="12"/>
        <rFont val="新細明體"/>
        <family val="1"/>
        <charset val="136"/>
      </rPr>
      <t>村裏村外：全國眷村學術研討會</t>
    </r>
  </si>
  <si>
    <r>
      <rPr>
        <sz val="12"/>
        <rFont val="新細明體"/>
        <family val="1"/>
        <charset val="136"/>
      </rPr>
      <t>臺灣</t>
    </r>
    <r>
      <rPr>
        <sz val="12"/>
        <rFont val="Times New Roman"/>
        <family val="1"/>
      </rPr>
      <t>/</t>
    </r>
    <r>
      <rPr>
        <sz val="12"/>
        <rFont val="新細明體"/>
        <family val="1"/>
        <charset val="136"/>
      </rPr>
      <t>桃園：桃園市綜合會議廳</t>
    </r>
  </si>
  <si>
    <r>
      <rPr>
        <b/>
        <u/>
        <sz val="12"/>
        <rFont val="Times New Roman"/>
        <family val="1"/>
      </rPr>
      <t>Chen-Chi Chang*</t>
    </r>
    <r>
      <rPr>
        <sz val="12"/>
        <rFont val="Times New Roman"/>
        <family val="1"/>
      </rPr>
      <t>, Yun-Hsiang Hsu</t>
    </r>
  </si>
  <si>
    <r>
      <rPr>
        <b/>
        <u/>
        <sz val="12"/>
        <rFont val="Times New Roman"/>
        <family val="1"/>
      </rPr>
      <t>Chen-Chi Chang*</t>
    </r>
    <r>
      <rPr>
        <sz val="12"/>
        <rFont val="Times New Roman"/>
        <family val="1"/>
      </rPr>
      <t>, Han-Pi Chang</t>
    </r>
  </si>
  <si>
    <r>
      <t>Singapore</t>
    </r>
    <r>
      <rPr>
        <sz val="12"/>
        <rFont val="新細明體"/>
        <family val="1"/>
        <charset val="136"/>
      </rPr>
      <t>：</t>
    </r>
    <r>
      <rPr>
        <sz val="12"/>
        <rFont val="Times New Roman"/>
        <family val="1"/>
      </rPr>
      <t>National University of Singapore(ONLINE VIA ZOOM)</t>
    </r>
  </si>
  <si>
    <r>
      <rPr>
        <b/>
        <u/>
        <sz val="12"/>
        <rFont val="新細明體"/>
        <family val="1"/>
        <charset val="136"/>
      </rPr>
      <t>張陳基</t>
    </r>
    <r>
      <rPr>
        <b/>
        <u/>
        <sz val="12"/>
        <rFont val="Times New Roman"/>
        <family val="1"/>
      </rPr>
      <t>*</t>
    </r>
    <r>
      <rPr>
        <sz val="12"/>
        <rFont val="Times New Roman"/>
        <family val="1"/>
      </rPr>
      <t xml:space="preserve"> </t>
    </r>
    <r>
      <rPr>
        <sz val="12"/>
        <rFont val="新細明體"/>
        <family val="1"/>
        <charset val="136"/>
      </rPr>
      <t>、張翰璧</t>
    </r>
  </si>
  <si>
    <r>
      <rPr>
        <sz val="12"/>
        <rFont val="新細明體"/>
        <family val="1"/>
        <charset val="136"/>
      </rPr>
      <t>區域性差異對客語使用影響之跨層次脈絡效果分析</t>
    </r>
  </si>
  <si>
    <r>
      <t>2022</t>
    </r>
    <r>
      <rPr>
        <sz val="12"/>
        <rFont val="新細明體"/>
        <family val="1"/>
        <charset val="136"/>
      </rPr>
      <t>年臺灣人口學年會暨「人口危機或新常態」研討會</t>
    </r>
  </si>
  <si>
    <r>
      <rPr>
        <sz val="12"/>
        <rFont val="新細明體"/>
        <family val="1"/>
        <charset val="136"/>
      </rPr>
      <t>臺灣</t>
    </r>
    <r>
      <rPr>
        <sz val="12"/>
        <rFont val="Times New Roman"/>
        <family val="1"/>
      </rPr>
      <t>/</t>
    </r>
    <r>
      <rPr>
        <sz val="12"/>
        <rFont val="新細明體"/>
        <family val="1"/>
        <charset val="136"/>
      </rPr>
      <t>臺北：國立臺灣大學</t>
    </r>
    <r>
      <rPr>
        <sz val="12"/>
        <rFont val="Times New Roman"/>
        <family val="1"/>
      </rPr>
      <t>(</t>
    </r>
    <r>
      <rPr>
        <sz val="12"/>
        <rFont val="新細明體"/>
        <family val="1"/>
        <charset val="136"/>
      </rPr>
      <t>線上</t>
    </r>
    <r>
      <rPr>
        <sz val="12"/>
        <rFont val="Times New Roman"/>
        <family val="1"/>
      </rPr>
      <t>)</t>
    </r>
  </si>
  <si>
    <r>
      <rPr>
        <b/>
        <u/>
        <sz val="12"/>
        <rFont val="新細明體"/>
        <family val="1"/>
        <charset val="136"/>
      </rPr>
      <t>張陳基</t>
    </r>
    <r>
      <rPr>
        <b/>
        <u/>
        <sz val="12"/>
        <rFont val="Times New Roman"/>
        <family val="1"/>
      </rPr>
      <t>*</t>
    </r>
  </si>
  <si>
    <r>
      <rPr>
        <sz val="12"/>
        <rFont val="新細明體"/>
        <family val="1"/>
        <charset val="136"/>
      </rPr>
      <t>智慧臺灣客語親近環境个初探－建構客語摎華語平行語料庫</t>
    </r>
  </si>
  <si>
    <r>
      <t>2022</t>
    </r>
    <r>
      <rPr>
        <sz val="12"/>
        <rFont val="新細明體"/>
        <family val="1"/>
        <charset val="136"/>
      </rPr>
      <t>年度客家語言與生活文化學術研討會</t>
    </r>
  </si>
  <si>
    <r>
      <rPr>
        <sz val="12"/>
        <rFont val="新細明體"/>
        <family val="1"/>
        <charset val="136"/>
      </rPr>
      <t>臺灣</t>
    </r>
    <r>
      <rPr>
        <sz val="12"/>
        <rFont val="Times New Roman"/>
        <family val="1"/>
      </rPr>
      <t>/</t>
    </r>
    <r>
      <rPr>
        <sz val="12"/>
        <rFont val="新細明體"/>
        <family val="1"/>
        <charset val="136"/>
      </rPr>
      <t>桃園：新楊平社區大學</t>
    </r>
  </si>
  <si>
    <r>
      <rPr>
        <b/>
        <u/>
        <sz val="12"/>
        <rFont val="新細明體"/>
        <family val="1"/>
        <charset val="136"/>
      </rPr>
      <t>張陳基</t>
    </r>
    <r>
      <rPr>
        <sz val="12"/>
        <rFont val="Times New Roman"/>
        <family val="1"/>
      </rPr>
      <t xml:space="preserve"> *</t>
    </r>
    <r>
      <rPr>
        <sz val="12"/>
        <rFont val="新細明體"/>
        <family val="1"/>
        <charset val="136"/>
      </rPr>
      <t>、張翰璧</t>
    </r>
  </si>
  <si>
    <r>
      <rPr>
        <sz val="12"/>
        <rFont val="新細明體"/>
        <family val="1"/>
        <charset val="136"/>
      </rPr>
      <t>臺灣與全球的東南亞客家研究趨勢比較分析</t>
    </r>
  </si>
  <si>
    <r>
      <t>2022</t>
    </r>
    <r>
      <rPr>
        <sz val="12"/>
        <rFont val="新細明體"/>
        <family val="1"/>
        <charset val="136"/>
      </rPr>
      <t>第</t>
    </r>
    <r>
      <rPr>
        <sz val="12"/>
        <rFont val="Times New Roman"/>
        <family val="1"/>
      </rPr>
      <t>24</t>
    </r>
    <r>
      <rPr>
        <sz val="12"/>
        <rFont val="新細明體"/>
        <family val="1"/>
        <charset val="136"/>
      </rPr>
      <t>屆臺灣的東南亞區域研究年度學術研討會</t>
    </r>
  </si>
  <si>
    <r>
      <rPr>
        <sz val="12"/>
        <rFont val="新細明體"/>
        <family val="1"/>
        <charset val="136"/>
      </rPr>
      <t>臺灣</t>
    </r>
    <r>
      <rPr>
        <sz val="12"/>
        <rFont val="Times New Roman"/>
        <family val="1"/>
      </rPr>
      <t>/</t>
    </r>
    <r>
      <rPr>
        <sz val="12"/>
        <rFont val="新細明體"/>
        <family val="1"/>
        <charset val="136"/>
      </rPr>
      <t>桃園：國立中央大學</t>
    </r>
  </si>
  <si>
    <r>
      <rPr>
        <sz val="12"/>
        <rFont val="新細明體"/>
        <family val="1"/>
        <charset val="136"/>
      </rPr>
      <t>李威霆</t>
    </r>
  </si>
  <si>
    <r>
      <rPr>
        <b/>
        <u/>
        <sz val="12"/>
        <rFont val="Times New Roman"/>
        <family val="1"/>
      </rPr>
      <t>Lee, Wei-Ting</t>
    </r>
    <r>
      <rPr>
        <sz val="12"/>
        <rFont val="新細明體"/>
        <family val="1"/>
        <charset val="136"/>
      </rPr>
      <t>、</t>
    </r>
    <r>
      <rPr>
        <sz val="12"/>
        <rFont val="Times New Roman"/>
        <family val="1"/>
      </rPr>
      <t>Hsu.C.C.</t>
    </r>
  </si>
  <si>
    <r>
      <rPr>
        <b/>
        <u/>
        <sz val="12"/>
        <rFont val="Times New Roman"/>
        <family val="1"/>
      </rPr>
      <t>Lee, Wei-Ting</t>
    </r>
    <r>
      <rPr>
        <sz val="12"/>
        <rFont val="新細明體"/>
        <family val="1"/>
        <charset val="136"/>
      </rPr>
      <t>、</t>
    </r>
    <r>
      <rPr>
        <sz val="12"/>
        <rFont val="Times New Roman"/>
        <family val="1"/>
      </rPr>
      <t>Lin Y.S., Xie X.Y., Wen K.L. , Su R.l.</t>
    </r>
  </si>
  <si>
    <r>
      <t>A Study on Brand Image</t>
    </r>
    <r>
      <rPr>
        <sz val="12"/>
        <rFont val="新細明體"/>
        <family val="1"/>
        <charset val="136"/>
      </rPr>
      <t>、</t>
    </r>
    <r>
      <rPr>
        <sz val="12"/>
        <rFont val="Times New Roman"/>
        <family val="1"/>
      </rPr>
      <t>Marketing Strategy Satisfaction and Behavioral Intentions of Mobile Phone - Taking Samsung as an Example</t>
    </r>
  </si>
  <si>
    <r>
      <rPr>
        <b/>
        <u/>
        <sz val="12"/>
        <rFont val="Times New Roman"/>
        <family val="1"/>
      </rPr>
      <t>Lee, Wei-Ting</t>
    </r>
    <r>
      <rPr>
        <sz val="12"/>
        <rFont val="新細明體"/>
        <family val="1"/>
        <charset val="136"/>
      </rPr>
      <t>、</t>
    </r>
    <r>
      <rPr>
        <sz val="12"/>
        <rFont val="Times New Roman"/>
        <family val="1"/>
      </rPr>
      <t>Xu Y.F.</t>
    </r>
  </si>
  <si>
    <r>
      <rPr>
        <b/>
        <u/>
        <sz val="12"/>
        <rFont val="新細明體"/>
        <family val="1"/>
        <charset val="136"/>
      </rPr>
      <t>李威霆、李筑軒</t>
    </r>
    <r>
      <rPr>
        <sz val="12"/>
        <rFont val="新細明體"/>
        <family val="1"/>
        <charset val="136"/>
      </rPr>
      <t>、賴憬霖</t>
    </r>
  </si>
  <si>
    <r>
      <rPr>
        <sz val="12"/>
        <rFont val="新細明體"/>
        <family val="1"/>
        <charset val="136"/>
      </rPr>
      <t>博物館面對</t>
    </r>
    <r>
      <rPr>
        <sz val="12"/>
        <rFont val="Times New Roman"/>
        <family val="1"/>
      </rPr>
      <t xml:space="preserve">COVID 19 </t>
    </r>
    <r>
      <rPr>
        <sz val="12"/>
        <rFont val="新細明體"/>
        <family val="1"/>
        <charset val="136"/>
      </rPr>
      <t>之行銷策略研究</t>
    </r>
    <r>
      <rPr>
        <sz val="12"/>
        <rFont val="Times New Roman"/>
        <family val="1"/>
      </rPr>
      <t>-</t>
    </r>
    <r>
      <rPr>
        <sz val="12"/>
        <rFont val="新細明體"/>
        <family val="1"/>
        <charset val="136"/>
      </rPr>
      <t>從歐洲博物館觀光行銷談起</t>
    </r>
  </si>
  <si>
    <r>
      <t>2022</t>
    </r>
    <r>
      <rPr>
        <sz val="12"/>
        <rFont val="新細明體"/>
        <family val="1"/>
        <charset val="136"/>
      </rPr>
      <t>觀光國際研討會，銘傳大學主辦</t>
    </r>
  </si>
  <si>
    <r>
      <rPr>
        <sz val="12"/>
        <rFont val="新細明體"/>
        <family val="1"/>
        <charset val="136"/>
      </rPr>
      <t>胡愈寧</t>
    </r>
  </si>
  <si>
    <r>
      <rPr>
        <b/>
        <u/>
        <sz val="12"/>
        <rFont val="Times New Roman"/>
        <family val="1"/>
      </rPr>
      <t>Yu-Ning Hu *</t>
    </r>
    <r>
      <rPr>
        <sz val="12"/>
        <rFont val="Times New Roman"/>
        <family val="1"/>
      </rPr>
      <t>, Li F.X. Huang Y.H.,Xu Q.C.</t>
    </r>
  </si>
  <si>
    <r>
      <rPr>
        <b/>
        <u/>
        <sz val="12"/>
        <rFont val="Times New Roman"/>
        <family val="1"/>
      </rPr>
      <t>Yu-Ning Hu*</t>
    </r>
    <r>
      <rPr>
        <sz val="12"/>
        <rFont val="Times New Roman"/>
        <family val="1"/>
      </rPr>
      <t xml:space="preserve"> , Lai C.L.</t>
    </r>
  </si>
  <si>
    <r>
      <rPr>
        <b/>
        <u/>
        <sz val="12"/>
        <rFont val="Times New Roman"/>
        <family val="1"/>
      </rPr>
      <t>Yu-Ning Hu*</t>
    </r>
    <r>
      <rPr>
        <sz val="12"/>
        <rFont val="Times New Roman"/>
        <family val="1"/>
      </rPr>
      <t xml:space="preserve"> ,Y.R. Lai</t>
    </r>
  </si>
  <si>
    <r>
      <rPr>
        <sz val="12"/>
        <rFont val="新細明體"/>
        <family val="1"/>
        <charset val="136"/>
      </rPr>
      <t>周志隆、</t>
    </r>
    <r>
      <rPr>
        <b/>
        <u/>
        <sz val="12"/>
        <rFont val="新細明體"/>
        <family val="1"/>
        <charset val="136"/>
      </rPr>
      <t>胡愈寧</t>
    </r>
    <r>
      <rPr>
        <b/>
        <u/>
        <sz val="12"/>
        <rFont val="Times New Roman"/>
        <family val="1"/>
      </rPr>
      <t>*</t>
    </r>
  </si>
  <si>
    <r>
      <rPr>
        <sz val="12"/>
        <rFont val="新細明體"/>
        <family val="1"/>
        <charset val="136"/>
      </rPr>
      <t>企業的觀點協助新創眾籌的成功要素</t>
    </r>
    <r>
      <rPr>
        <sz val="12"/>
        <rFont val="Times New Roman"/>
        <family val="1"/>
      </rPr>
      <t>--F</t>
    </r>
    <r>
      <rPr>
        <sz val="12"/>
        <rFont val="新細明體"/>
        <family val="1"/>
        <charset val="136"/>
      </rPr>
      <t>公司個案分析</t>
    </r>
  </si>
  <si>
    <r>
      <rPr>
        <sz val="12"/>
        <rFont val="新細明體"/>
        <family val="1"/>
        <charset val="136"/>
      </rPr>
      <t>佛光大學「</t>
    </r>
    <r>
      <rPr>
        <sz val="12"/>
        <rFont val="Times New Roman"/>
        <family val="1"/>
      </rPr>
      <t>2022</t>
    </r>
    <r>
      <rPr>
        <sz val="12"/>
        <rFont val="新細明體"/>
        <family val="1"/>
        <charset val="136"/>
      </rPr>
      <t>年中小企業經營管理研討會」</t>
    </r>
  </si>
  <si>
    <r>
      <rPr>
        <sz val="12"/>
        <rFont val="新細明體"/>
        <family val="1"/>
        <charset val="136"/>
      </rPr>
      <t>臺灣</t>
    </r>
    <r>
      <rPr>
        <sz val="12"/>
        <rFont val="Times New Roman"/>
        <family val="1"/>
      </rPr>
      <t>/</t>
    </r>
    <r>
      <rPr>
        <sz val="12"/>
        <rFont val="新細明體"/>
        <family val="1"/>
        <charset val="136"/>
      </rPr>
      <t>宜蘭縣礁溪</t>
    </r>
  </si>
  <si>
    <r>
      <rPr>
        <sz val="12"/>
        <rFont val="新細明體"/>
        <family val="1"/>
        <charset val="136"/>
      </rPr>
      <t>麥瑋婷、</t>
    </r>
    <r>
      <rPr>
        <b/>
        <u/>
        <sz val="12"/>
        <rFont val="新細明體"/>
        <family val="1"/>
        <charset val="136"/>
      </rPr>
      <t>胡愈寧</t>
    </r>
    <r>
      <rPr>
        <b/>
        <u/>
        <sz val="12"/>
        <rFont val="Times New Roman"/>
        <family val="1"/>
      </rPr>
      <t>*</t>
    </r>
    <r>
      <rPr>
        <sz val="12"/>
        <rFont val="新細明體"/>
        <family val="1"/>
        <charset val="136"/>
      </rPr>
      <t>、袁鶴齡</t>
    </r>
  </si>
  <si>
    <r>
      <rPr>
        <sz val="12"/>
        <rFont val="新細明體"/>
        <family val="1"/>
        <charset val="136"/>
      </rPr>
      <t>臺灣慢城之經營與發展</t>
    </r>
    <r>
      <rPr>
        <sz val="12"/>
        <rFont val="Times New Roman"/>
        <family val="1"/>
      </rPr>
      <t>—</t>
    </r>
    <r>
      <rPr>
        <sz val="12"/>
        <rFont val="新細明體"/>
        <family val="1"/>
        <charset val="136"/>
      </rPr>
      <t>以嘉義大林與苗栗南庄為例</t>
    </r>
  </si>
  <si>
    <r>
      <rPr>
        <sz val="12"/>
        <rFont val="新細明體"/>
        <family val="1"/>
        <charset val="136"/>
      </rPr>
      <t>境內：</t>
    </r>
    <r>
      <rPr>
        <sz val="12"/>
        <rFont val="Times New Roman"/>
        <family val="1"/>
      </rPr>
      <t xml:space="preserve">19
</t>
    </r>
    <r>
      <rPr>
        <sz val="12"/>
        <rFont val="新細明體"/>
        <family val="1"/>
        <charset val="136"/>
      </rPr>
      <t>境外：</t>
    </r>
    <r>
      <rPr>
        <sz val="12"/>
        <rFont val="Times New Roman"/>
        <family val="1"/>
      </rPr>
      <t>2</t>
    </r>
  </si>
  <si>
    <r>
      <rPr>
        <sz val="12"/>
        <rFont val="新細明體"/>
        <family val="1"/>
        <charset val="136"/>
      </rPr>
      <t>國際：</t>
    </r>
    <r>
      <rPr>
        <sz val="12"/>
        <rFont val="Times New Roman"/>
        <family val="1"/>
      </rPr>
      <t>14</t>
    </r>
  </si>
  <si>
    <r>
      <t xml:space="preserve">Yang Zhang, Su Zhang, </t>
    </r>
    <r>
      <rPr>
        <b/>
        <u/>
        <sz val="12"/>
        <rFont val="Times New Roman"/>
        <family val="1"/>
      </rPr>
      <t>Fu Chieh Hsu</t>
    </r>
    <r>
      <rPr>
        <sz val="12"/>
        <rFont val="Times New Roman"/>
        <family val="1"/>
      </rPr>
      <t>, Yue Yin, Lu Liang and Yu Xuan Huang</t>
    </r>
  </si>
  <si>
    <r>
      <t>Macau/Taipa</t>
    </r>
    <r>
      <rPr>
        <sz val="12"/>
        <rFont val="新細明體"/>
        <family val="1"/>
        <charset val="136"/>
      </rPr>
      <t>：</t>
    </r>
    <r>
      <rPr>
        <sz val="12"/>
        <rFont val="Times New Roman"/>
        <family val="1"/>
      </rPr>
      <t>City University of Macau</t>
    </r>
  </si>
  <si>
    <r>
      <rPr>
        <sz val="12"/>
        <rFont val="新細明體"/>
        <family val="1"/>
        <charset val="136"/>
      </rPr>
      <t>境內：</t>
    </r>
    <r>
      <rPr>
        <sz val="12"/>
        <rFont val="Times New Roman"/>
        <family val="1"/>
      </rPr>
      <t xml:space="preserve">0
</t>
    </r>
    <r>
      <rPr>
        <sz val="12"/>
        <rFont val="新細明體"/>
        <family val="1"/>
        <charset val="136"/>
      </rPr>
      <t>境外：</t>
    </r>
    <r>
      <rPr>
        <sz val="12"/>
        <rFont val="Times New Roman"/>
        <family val="1"/>
      </rPr>
      <t>1</t>
    </r>
  </si>
  <si>
    <r>
      <rPr>
        <sz val="12"/>
        <rFont val="新細明體"/>
        <family val="1"/>
        <charset val="136"/>
      </rPr>
      <t>國際：</t>
    </r>
    <r>
      <rPr>
        <sz val="12"/>
        <rFont val="Times New Roman"/>
        <family val="1"/>
      </rPr>
      <t>1</t>
    </r>
  </si>
  <si>
    <r>
      <rPr>
        <sz val="12"/>
        <rFont val="新細明體"/>
        <family val="1"/>
        <charset val="136"/>
      </rPr>
      <t>傅柏維</t>
    </r>
  </si>
  <si>
    <r>
      <rPr>
        <b/>
        <u/>
        <sz val="12"/>
        <rFont val="新細明體"/>
        <family val="1"/>
        <charset val="136"/>
      </rPr>
      <t>傅柏維</t>
    </r>
    <r>
      <rPr>
        <b/>
        <u/>
        <sz val="12"/>
        <rFont val="Times New Roman"/>
        <family val="1"/>
      </rPr>
      <t>*</t>
    </r>
  </si>
  <si>
    <r>
      <rPr>
        <sz val="12"/>
        <rFont val="新細明體"/>
        <family val="1"/>
        <charset val="136"/>
      </rPr>
      <t>以在臺印尼客家人的生命經驗初探印尼客家意象與意識</t>
    </r>
  </si>
  <si>
    <r>
      <rPr>
        <sz val="12"/>
        <rFont val="新細明體"/>
        <family val="1"/>
        <charset val="136"/>
      </rPr>
      <t>全球客家研究聯盟</t>
    </r>
    <r>
      <rPr>
        <sz val="12"/>
        <rFont val="Times New Roman"/>
        <family val="1"/>
      </rPr>
      <t>-2022</t>
    </r>
    <r>
      <rPr>
        <sz val="12"/>
        <rFont val="新細明體"/>
        <family val="1"/>
        <charset val="136"/>
      </rPr>
      <t>青年學者工作坊</t>
    </r>
  </si>
  <si>
    <r>
      <rPr>
        <sz val="12"/>
        <rFont val="新細明體"/>
        <family val="1"/>
        <charset val="136"/>
      </rPr>
      <t>印度尼西亞</t>
    </r>
    <r>
      <rPr>
        <sz val="12"/>
        <rFont val="Times New Roman"/>
        <family val="1"/>
      </rPr>
      <t>/</t>
    </r>
    <r>
      <rPr>
        <sz val="12"/>
        <rFont val="新細明體"/>
        <family val="1"/>
        <charset val="136"/>
      </rPr>
      <t>泗水市：彼得拉基督教大學</t>
    </r>
    <r>
      <rPr>
        <sz val="12"/>
        <rFont val="Times New Roman"/>
        <family val="1"/>
      </rPr>
      <t>(</t>
    </r>
    <r>
      <rPr>
        <sz val="12"/>
        <rFont val="新細明體"/>
        <family val="1"/>
        <charset val="136"/>
      </rPr>
      <t>視訊會議</t>
    </r>
    <r>
      <rPr>
        <sz val="12"/>
        <rFont val="Times New Roman"/>
        <family val="1"/>
      </rPr>
      <t>)</t>
    </r>
  </si>
  <si>
    <r>
      <rPr>
        <sz val="12"/>
        <rFont val="新細明體"/>
        <family val="1"/>
        <charset val="136"/>
      </rPr>
      <t>吳翠松</t>
    </r>
  </si>
  <si>
    <r>
      <rPr>
        <sz val="12"/>
        <rFont val="新細明體"/>
        <family val="1"/>
        <charset val="136"/>
      </rPr>
      <t>贏得婚姻：婚姻平權釋憲案的論述與法律構框分析</t>
    </r>
  </si>
  <si>
    <r>
      <rPr>
        <sz val="12"/>
        <rFont val="新細明體"/>
        <family val="1"/>
        <charset val="136"/>
      </rPr>
      <t>中華傳播學會</t>
    </r>
    <r>
      <rPr>
        <sz val="12"/>
        <rFont val="Times New Roman"/>
        <family val="1"/>
      </rPr>
      <t>2022</t>
    </r>
    <r>
      <rPr>
        <sz val="12"/>
        <rFont val="新細明體"/>
        <family val="1"/>
        <charset val="136"/>
      </rPr>
      <t>年年會</t>
    </r>
    <r>
      <rPr>
        <sz val="12"/>
        <rFont val="Times New Roman"/>
        <family val="1"/>
      </rPr>
      <t>/</t>
    </r>
    <r>
      <rPr>
        <sz val="12"/>
        <rFont val="新細明體"/>
        <family val="1"/>
        <charset val="136"/>
      </rPr>
      <t>科技部傳播學門成果發表會</t>
    </r>
  </si>
  <si>
    <r>
      <rPr>
        <sz val="12"/>
        <rFont val="新細明體"/>
        <family val="1"/>
        <charset val="136"/>
      </rPr>
      <t>臺灣</t>
    </r>
    <r>
      <rPr>
        <sz val="12"/>
        <rFont val="Times New Roman"/>
        <family val="1"/>
      </rPr>
      <t>/</t>
    </r>
    <r>
      <rPr>
        <sz val="12"/>
        <rFont val="新細明體"/>
        <family val="1"/>
        <charset val="136"/>
      </rPr>
      <t>中華傳播學會及政治大學主辦</t>
    </r>
    <r>
      <rPr>
        <sz val="12"/>
        <rFont val="Times New Roman"/>
        <family val="1"/>
      </rPr>
      <t>(</t>
    </r>
    <r>
      <rPr>
        <sz val="12"/>
        <rFont val="新細明體"/>
        <family val="1"/>
        <charset val="136"/>
      </rPr>
      <t>線上</t>
    </r>
    <r>
      <rPr>
        <sz val="12"/>
        <rFont val="Times New Roman"/>
        <family val="1"/>
      </rPr>
      <t>)</t>
    </r>
  </si>
  <si>
    <r>
      <rPr>
        <sz val="12"/>
        <rFont val="新細明體"/>
        <family val="1"/>
        <charset val="136"/>
      </rPr>
      <t>范瑞玲</t>
    </r>
  </si>
  <si>
    <r>
      <rPr>
        <sz val="12"/>
        <rFont val="新細明體"/>
        <family val="1"/>
        <charset val="136"/>
      </rPr>
      <t>林子鼎、</t>
    </r>
    <r>
      <rPr>
        <sz val="12"/>
        <rFont val="Times New Roman"/>
        <family val="1"/>
      </rPr>
      <t xml:space="preserve"> </t>
    </r>
    <r>
      <rPr>
        <sz val="12"/>
        <rFont val="新細明體"/>
        <family val="1"/>
        <charset val="136"/>
      </rPr>
      <t>范瑞玲</t>
    </r>
  </si>
  <si>
    <r>
      <rPr>
        <sz val="12"/>
        <rFont val="新細明體"/>
        <family val="1"/>
        <charset val="136"/>
      </rPr>
      <t>苗栗南、北河村露營產業與客家文化的鏈結</t>
    </r>
  </si>
  <si>
    <r>
      <rPr>
        <sz val="12"/>
        <rFont val="新細明體"/>
        <family val="1"/>
        <charset val="136"/>
      </rPr>
      <t>第十二屆客家文化傳承與發展學術研討會</t>
    </r>
  </si>
  <si>
    <r>
      <rPr>
        <sz val="12"/>
        <rFont val="新細明體"/>
        <family val="1"/>
        <charset val="136"/>
      </rPr>
      <t>中華民國</t>
    </r>
    <r>
      <rPr>
        <sz val="12"/>
        <rFont val="Times New Roman"/>
        <family val="1"/>
      </rPr>
      <t>/</t>
    </r>
    <r>
      <rPr>
        <sz val="12"/>
        <rFont val="新細明體"/>
        <family val="1"/>
        <charset val="136"/>
      </rPr>
      <t>新生醫專</t>
    </r>
  </si>
  <si>
    <r>
      <rPr>
        <sz val="12"/>
        <rFont val="新細明體"/>
        <family val="1"/>
        <charset val="136"/>
      </rPr>
      <t>施于婕、范瑞玲</t>
    </r>
  </si>
  <si>
    <r>
      <rPr>
        <sz val="12"/>
        <rFont val="新細明體"/>
        <family val="1"/>
        <charset val="136"/>
      </rPr>
      <t>苗栗客家纏花的文化傳衍</t>
    </r>
  </si>
  <si>
    <r>
      <rPr>
        <sz val="12"/>
        <rFont val="新細明體"/>
        <family val="1"/>
        <charset val="136"/>
      </rPr>
      <t>第二屆全球客家研究聯盟青年學者工作坊</t>
    </r>
  </si>
  <si>
    <r>
      <rPr>
        <sz val="12"/>
        <rFont val="新細明體"/>
        <family val="1"/>
        <charset val="136"/>
      </rPr>
      <t>中華民國</t>
    </r>
    <r>
      <rPr>
        <sz val="12"/>
        <rFont val="Times New Roman"/>
        <family val="1"/>
      </rPr>
      <t>/</t>
    </r>
    <r>
      <rPr>
        <sz val="12"/>
        <rFont val="新細明體"/>
        <family val="1"/>
        <charset val="136"/>
      </rPr>
      <t>中央大學</t>
    </r>
  </si>
  <si>
    <r>
      <rPr>
        <sz val="12"/>
        <rFont val="新細明體"/>
        <family val="1"/>
        <charset val="136"/>
      </rPr>
      <t>境內：</t>
    </r>
    <r>
      <rPr>
        <sz val="12"/>
        <rFont val="Times New Roman"/>
        <family val="1"/>
      </rPr>
      <t xml:space="preserve">3
</t>
    </r>
    <r>
      <rPr>
        <sz val="12"/>
        <rFont val="新細明體"/>
        <family val="1"/>
        <charset val="136"/>
      </rPr>
      <t>境外：</t>
    </r>
    <r>
      <rPr>
        <sz val="12"/>
        <rFont val="Times New Roman"/>
        <family val="1"/>
      </rPr>
      <t>1</t>
    </r>
  </si>
  <si>
    <r>
      <rPr>
        <sz val="12"/>
        <rFont val="新細明體"/>
        <family val="1"/>
        <charset val="136"/>
      </rPr>
      <t>國際：</t>
    </r>
    <r>
      <rPr>
        <sz val="12"/>
        <rFont val="Times New Roman"/>
        <family val="1"/>
      </rPr>
      <t>3</t>
    </r>
  </si>
  <si>
    <r>
      <t xml:space="preserve">C.C. Chang, </t>
    </r>
    <r>
      <rPr>
        <b/>
        <u/>
        <sz val="12"/>
        <rFont val="Times New Roman"/>
        <family val="1"/>
      </rPr>
      <t>J.F. Wang</t>
    </r>
    <r>
      <rPr>
        <sz val="12"/>
        <rFont val="Times New Roman"/>
        <family val="1"/>
      </rPr>
      <t>, C.C. Lin</t>
    </r>
  </si>
  <si>
    <r>
      <rPr>
        <sz val="12"/>
        <rFont val="新細明體"/>
        <family val="1"/>
        <charset val="136"/>
      </rPr>
      <t>張長菁</t>
    </r>
    <r>
      <rPr>
        <sz val="12"/>
        <rFont val="Times New Roman"/>
        <family val="1"/>
      </rPr>
      <t xml:space="preserve">, </t>
    </r>
    <r>
      <rPr>
        <sz val="12"/>
        <rFont val="新細明體"/>
        <family val="1"/>
        <charset val="136"/>
      </rPr>
      <t>林其璋</t>
    </r>
    <r>
      <rPr>
        <sz val="12"/>
        <rFont val="Times New Roman"/>
        <family val="1"/>
      </rPr>
      <t xml:space="preserve">, </t>
    </r>
    <r>
      <rPr>
        <b/>
        <u/>
        <sz val="12"/>
        <rFont val="新細明體"/>
        <family val="1"/>
        <charset val="136"/>
      </rPr>
      <t>王哲夫</t>
    </r>
  </si>
  <si>
    <r>
      <rPr>
        <sz val="12"/>
        <rFont val="新細明體"/>
        <family val="1"/>
        <charset val="136"/>
      </rPr>
      <t>主動式可變慣質調諧質量阻尼器之控制參數設計</t>
    </r>
  </si>
  <si>
    <r>
      <rPr>
        <sz val="12"/>
        <rFont val="新細明體"/>
        <family val="1"/>
        <charset val="136"/>
      </rPr>
      <t>第十六屆結構工程研討會暨第六屆地震工程研討會</t>
    </r>
  </si>
  <si>
    <r>
      <rPr>
        <sz val="12"/>
        <rFont val="新細明體"/>
        <family val="1"/>
        <charset val="136"/>
      </rPr>
      <t>臺灣</t>
    </r>
    <r>
      <rPr>
        <sz val="12"/>
        <rFont val="Times New Roman"/>
        <family val="1"/>
      </rPr>
      <t>/</t>
    </r>
    <r>
      <rPr>
        <sz val="12"/>
        <rFont val="新細明體"/>
        <family val="1"/>
        <charset val="136"/>
      </rPr>
      <t>新北市：淡水將捷鬱金香酒店</t>
    </r>
  </si>
  <si>
    <r>
      <rPr>
        <sz val="12"/>
        <rFont val="新細明體"/>
        <family val="1"/>
        <charset val="136"/>
      </rPr>
      <t>李中生</t>
    </r>
  </si>
  <si>
    <r>
      <rPr>
        <b/>
        <u/>
        <sz val="12"/>
        <rFont val="Times New Roman"/>
        <family val="1"/>
      </rPr>
      <t>Chung-Sheng Lee</t>
    </r>
    <r>
      <rPr>
        <sz val="12"/>
        <rFont val="Times New Roman"/>
        <family val="1"/>
      </rPr>
      <t>, Obed Adi Kusuma, Ren-Kang Su</t>
    </r>
  </si>
  <si>
    <r>
      <rPr>
        <b/>
        <u/>
        <sz val="12"/>
        <rFont val="Times New Roman"/>
        <family val="1"/>
      </rPr>
      <t>Chung-Sheng Lee</t>
    </r>
    <r>
      <rPr>
        <sz val="12"/>
        <rFont val="Times New Roman"/>
        <family val="1"/>
      </rPr>
      <t xml:space="preserve"> and Obed Adi Kusuma</t>
    </r>
  </si>
  <si>
    <r>
      <t xml:space="preserve">Firnandino Wijaya, </t>
    </r>
    <r>
      <rPr>
        <b/>
        <u/>
        <sz val="12"/>
        <rFont val="Times New Roman"/>
        <family val="1"/>
      </rPr>
      <t>Wen-Cheng Liu</t>
    </r>
    <r>
      <rPr>
        <sz val="12"/>
        <rFont val="Times New Roman"/>
        <family val="1"/>
      </rPr>
      <t>, and Wei-Che Huang</t>
    </r>
  </si>
  <si>
    <r>
      <rPr>
        <sz val="12"/>
        <rFont val="新細明體"/>
        <family val="1"/>
        <charset val="136"/>
      </rPr>
      <t>臺灣</t>
    </r>
    <r>
      <rPr>
        <sz val="12"/>
        <rFont val="Times New Roman"/>
        <family val="1"/>
      </rPr>
      <t>/</t>
    </r>
    <r>
      <rPr>
        <sz val="12"/>
        <rFont val="新細明體"/>
        <family val="1"/>
        <charset val="136"/>
      </rPr>
      <t>臺東：國立東華大學</t>
    </r>
  </si>
  <si>
    <r>
      <rPr>
        <sz val="12"/>
        <rFont val="新細明體"/>
        <family val="1"/>
        <charset val="136"/>
      </rPr>
      <t>論文集摘要</t>
    </r>
  </si>
  <si>
    <r>
      <rPr>
        <sz val="12"/>
        <rFont val="新細明體"/>
        <family val="1"/>
        <charset val="136"/>
      </rPr>
      <t>柳鴻明、</t>
    </r>
    <r>
      <rPr>
        <b/>
        <u/>
        <sz val="12"/>
        <rFont val="新細明體"/>
        <family val="1"/>
        <charset val="136"/>
      </rPr>
      <t>柳文成</t>
    </r>
  </si>
  <si>
    <r>
      <rPr>
        <sz val="12"/>
        <rFont val="新細明體"/>
        <family val="1"/>
        <charset val="136"/>
      </rPr>
      <t>應用三維模式探討感潮河口大腸桿菌之不確定性分析</t>
    </r>
  </si>
  <si>
    <r>
      <rPr>
        <sz val="12"/>
        <rFont val="新細明體"/>
        <family val="1"/>
        <charset val="136"/>
      </rPr>
      <t>黃偉哲、</t>
    </r>
    <r>
      <rPr>
        <b/>
        <u/>
        <sz val="12"/>
        <rFont val="新細明體"/>
        <family val="1"/>
        <charset val="136"/>
      </rPr>
      <t>柳文成</t>
    </r>
    <r>
      <rPr>
        <sz val="12"/>
        <rFont val="新細明體"/>
        <family val="1"/>
        <charset val="136"/>
      </rPr>
      <t>、羅藝珊、林揆洛、陳柏宇</t>
    </r>
  </si>
  <si>
    <r>
      <rPr>
        <sz val="12"/>
        <rFont val="新細明體"/>
        <family val="1"/>
        <charset val="136"/>
      </rPr>
      <t>應用無人飛機攝影測量建置三維模型並量測文化古蹟之裂縫</t>
    </r>
  </si>
  <si>
    <r>
      <rPr>
        <sz val="12"/>
        <rFont val="新細明體"/>
        <family val="1"/>
        <charset val="136"/>
      </rPr>
      <t>陳博亮</t>
    </r>
  </si>
  <si>
    <r>
      <rPr>
        <sz val="12"/>
        <rFont val="新細明體"/>
        <family val="1"/>
        <charset val="136"/>
      </rPr>
      <t>李盛明、施啟章、張志銘、陳博亮</t>
    </r>
  </si>
  <si>
    <r>
      <t xml:space="preserve">101 </t>
    </r>
    <r>
      <rPr>
        <sz val="12"/>
        <rFont val="新細明體"/>
        <family val="1"/>
        <charset val="136"/>
      </rPr>
      <t>金融海嘯時台灣標竿營建公司之競爭優勢與變革分析</t>
    </r>
  </si>
  <si>
    <r>
      <rPr>
        <sz val="12"/>
        <rFont val="新細明體"/>
        <family val="1"/>
        <charset val="136"/>
      </rPr>
      <t>第</t>
    </r>
    <r>
      <rPr>
        <sz val="12"/>
        <rFont val="Times New Roman"/>
        <family val="1"/>
      </rPr>
      <t>26</t>
    </r>
    <r>
      <rPr>
        <sz val="12"/>
        <rFont val="新細明體"/>
        <family val="1"/>
        <charset val="136"/>
      </rPr>
      <t>屆營建工程與管理學術研討會</t>
    </r>
  </si>
  <si>
    <r>
      <rPr>
        <sz val="12"/>
        <rFont val="新細明體"/>
        <family val="1"/>
        <charset val="136"/>
      </rPr>
      <t>臺灣</t>
    </r>
    <r>
      <rPr>
        <sz val="12"/>
        <rFont val="Times New Roman"/>
        <family val="1"/>
      </rPr>
      <t>/</t>
    </r>
    <r>
      <rPr>
        <sz val="12"/>
        <rFont val="新細明體"/>
        <family val="1"/>
        <charset val="136"/>
      </rPr>
      <t>桃園市：中央大學</t>
    </r>
  </si>
  <si>
    <r>
      <t>PPP</t>
    </r>
    <r>
      <rPr>
        <sz val="12"/>
        <rFont val="新細明體"/>
        <family val="1"/>
        <charset val="136"/>
      </rPr>
      <t>投資組合模式分析</t>
    </r>
  </si>
  <si>
    <r>
      <rPr>
        <sz val="12"/>
        <rFont val="新細明體"/>
        <family val="1"/>
        <charset val="136"/>
      </rPr>
      <t>臺灣</t>
    </r>
    <r>
      <rPr>
        <sz val="12"/>
        <rFont val="Times New Roman"/>
        <family val="1"/>
      </rPr>
      <t>/</t>
    </r>
    <r>
      <rPr>
        <sz val="12"/>
        <rFont val="新細明體"/>
        <family val="1"/>
        <charset val="136"/>
      </rPr>
      <t>桃園市：中央大學，</t>
    </r>
  </si>
  <si>
    <r>
      <rPr>
        <sz val="12"/>
        <rFont val="新細明體"/>
        <family val="1"/>
        <charset val="136"/>
      </rPr>
      <t>施啟章、李盛明、張志銘、陳博亮</t>
    </r>
  </si>
  <si>
    <r>
      <rPr>
        <sz val="12"/>
        <rFont val="新細明體"/>
        <family val="1"/>
        <charset val="136"/>
      </rPr>
      <t>土地開發建設計畫的財務分析模式之建構</t>
    </r>
  </si>
  <si>
    <r>
      <rPr>
        <sz val="12"/>
        <rFont val="新細明體"/>
        <family val="1"/>
        <charset val="136"/>
      </rPr>
      <t>張志銘、李盛明、熊慧娟、陳博亮</t>
    </r>
  </si>
  <si>
    <r>
      <rPr>
        <sz val="12"/>
        <rFont val="新細明體"/>
        <family val="1"/>
        <charset val="136"/>
      </rPr>
      <t>工程興建期物價指數與利率波動之預測模型建構</t>
    </r>
  </si>
  <si>
    <r>
      <rPr>
        <sz val="12"/>
        <rFont val="新細明體"/>
        <family val="1"/>
        <charset val="136"/>
      </rPr>
      <t>李盛明、施啟章、張志銘、熊慧娟、陳博亮</t>
    </r>
  </si>
  <si>
    <r>
      <rPr>
        <sz val="12"/>
        <rFont val="新細明體"/>
        <family val="1"/>
        <charset val="136"/>
      </rPr>
      <t>台灣營建公司於</t>
    </r>
    <r>
      <rPr>
        <sz val="12"/>
        <rFont val="Times New Roman"/>
        <family val="1"/>
      </rPr>
      <t>2008</t>
    </r>
    <r>
      <rPr>
        <sz val="12"/>
        <rFont val="新細明體"/>
        <family val="1"/>
        <charset val="136"/>
      </rPr>
      <t>金融海嘯之競爭優勢與策略分析</t>
    </r>
  </si>
  <si>
    <r>
      <t>2022</t>
    </r>
    <r>
      <rPr>
        <sz val="12"/>
        <rFont val="新細明體"/>
        <family val="1"/>
        <charset val="136"/>
      </rPr>
      <t>中華民國營建工程學會第</t>
    </r>
    <r>
      <rPr>
        <sz val="12"/>
        <rFont val="Times New Roman"/>
        <family val="1"/>
      </rPr>
      <t>20</t>
    </r>
    <r>
      <rPr>
        <sz val="12"/>
        <rFont val="新細明體"/>
        <family val="1"/>
        <charset val="136"/>
      </rPr>
      <t>屆營建產業永續發展研討會</t>
    </r>
  </si>
  <si>
    <r>
      <rPr>
        <sz val="12"/>
        <rFont val="新細明體"/>
        <family val="1"/>
        <charset val="136"/>
      </rPr>
      <t>臺灣</t>
    </r>
    <r>
      <rPr>
        <sz val="12"/>
        <rFont val="Times New Roman"/>
        <family val="1"/>
      </rPr>
      <t>/</t>
    </r>
    <r>
      <rPr>
        <sz val="12"/>
        <rFont val="新細明體"/>
        <family val="1"/>
        <charset val="136"/>
      </rPr>
      <t>台中：朝陽科技大學</t>
    </r>
  </si>
  <si>
    <r>
      <rPr>
        <sz val="12"/>
        <rFont val="新細明體"/>
        <family val="1"/>
        <charset val="136"/>
      </rPr>
      <t>熊慧娟、施啟章、張志銘、李盛明、陳博亮</t>
    </r>
  </si>
  <si>
    <r>
      <rPr>
        <sz val="12"/>
        <rFont val="新細明體"/>
        <family val="1"/>
        <charset val="136"/>
      </rPr>
      <t>政府提供保證策略提升</t>
    </r>
    <r>
      <rPr>
        <sz val="12"/>
        <rFont val="Times New Roman"/>
        <family val="1"/>
      </rPr>
      <t>PPP</t>
    </r>
    <r>
      <rPr>
        <sz val="12"/>
        <rFont val="新細明體"/>
        <family val="1"/>
        <charset val="136"/>
      </rPr>
      <t>專案計畫財務效益之分析</t>
    </r>
  </si>
  <si>
    <r>
      <rPr>
        <sz val="12"/>
        <rFont val="新細明體"/>
        <family val="1"/>
        <charset val="136"/>
      </rPr>
      <t>施啟章、張志銘、李盛明、熊慧娟、陳博亮</t>
    </r>
  </si>
  <si>
    <r>
      <rPr>
        <sz val="12"/>
        <rFont val="新細明體"/>
        <family val="1"/>
        <charset val="136"/>
      </rPr>
      <t>專案計畫投資組合之風險分析模式建構</t>
    </r>
  </si>
  <si>
    <r>
      <rPr>
        <sz val="12"/>
        <rFont val="新細明體"/>
        <family val="1"/>
        <charset val="136"/>
      </rPr>
      <t>臺灣台中朝陽科技大學</t>
    </r>
  </si>
  <si>
    <r>
      <rPr>
        <sz val="12"/>
        <rFont val="新細明體"/>
        <family val="1"/>
        <charset val="136"/>
      </rPr>
      <t>張志銘、李盛明、施啟章、熊慧娟、陳博亮</t>
    </r>
  </si>
  <si>
    <r>
      <rPr>
        <sz val="12"/>
        <rFont val="新細明體"/>
        <family val="1"/>
        <charset val="136"/>
      </rPr>
      <t>新冠疫情期與金融危機期的鋼價波動趨勢之分析與比較</t>
    </r>
  </si>
  <si>
    <r>
      <rPr>
        <sz val="12"/>
        <rFont val="新細明體"/>
        <family val="1"/>
        <charset val="136"/>
      </rPr>
      <t>張志銘、李盛明、施啟章、陳博亮</t>
    </r>
  </si>
  <si>
    <r>
      <rPr>
        <sz val="12"/>
        <rFont val="新細明體"/>
        <family val="1"/>
        <charset val="136"/>
      </rPr>
      <t>學生宿舍</t>
    </r>
    <r>
      <rPr>
        <sz val="12"/>
        <rFont val="Times New Roman"/>
        <family val="1"/>
      </rPr>
      <t>PPP</t>
    </r>
    <r>
      <rPr>
        <sz val="12"/>
        <rFont val="新細明體"/>
        <family val="1"/>
        <charset val="136"/>
      </rPr>
      <t>合約設定彈性規模條款之財務效益分析</t>
    </r>
  </si>
  <si>
    <r>
      <rPr>
        <sz val="12"/>
        <rFont val="新細明體"/>
        <family val="1"/>
        <charset val="136"/>
      </rPr>
      <t>施啟章、李盛明、熊慧娟、陳博亮</t>
    </r>
  </si>
  <si>
    <r>
      <rPr>
        <sz val="12"/>
        <rFont val="新細明體"/>
        <family val="1"/>
        <charset val="136"/>
      </rPr>
      <t>觀光酒廠</t>
    </r>
    <r>
      <rPr>
        <sz val="12"/>
        <rFont val="Times New Roman"/>
        <family val="1"/>
      </rPr>
      <t>PPP</t>
    </r>
    <r>
      <rPr>
        <sz val="12"/>
        <rFont val="新細明體"/>
        <family val="1"/>
        <charset val="136"/>
      </rPr>
      <t>計畫營運期風險評估模式之建構</t>
    </r>
  </si>
  <si>
    <r>
      <t xml:space="preserve">Tz-Shin Lai, Wei-An Chao, </t>
    </r>
    <r>
      <rPr>
        <b/>
        <u/>
        <sz val="12"/>
        <rFont val="Times New Roman"/>
        <family val="1"/>
      </rPr>
      <t>Che‑Ming Yang</t>
    </r>
    <r>
      <rPr>
        <sz val="12"/>
        <rFont val="Times New Roman"/>
        <family val="1"/>
      </rPr>
      <t>, Yih-Min Wu</t>
    </r>
  </si>
  <si>
    <r>
      <t>1.</t>
    </r>
    <r>
      <rPr>
        <sz val="12"/>
        <rFont val="新細明體"/>
        <family val="1"/>
        <charset val="136"/>
      </rPr>
      <t>理</t>
    </r>
  </si>
  <si>
    <r>
      <rPr>
        <sz val="12"/>
        <rFont val="新細明體"/>
        <family val="1"/>
        <charset val="136"/>
      </rPr>
      <t>臺灣</t>
    </r>
    <r>
      <rPr>
        <sz val="12"/>
        <rFont val="Times New Roman"/>
        <family val="1"/>
      </rPr>
      <t>/</t>
    </r>
    <r>
      <rPr>
        <sz val="12"/>
        <rFont val="新細明體"/>
        <family val="1"/>
        <charset val="136"/>
      </rPr>
      <t>台北：南港</t>
    </r>
  </si>
  <si>
    <r>
      <rPr>
        <sz val="12"/>
        <rFont val="新細明體"/>
        <family val="1"/>
        <charset val="136"/>
      </rPr>
      <t>英文</t>
    </r>
  </si>
  <si>
    <r>
      <rPr>
        <sz val="12"/>
        <rFont val="新細明體"/>
        <family val="1"/>
        <charset val="136"/>
      </rPr>
      <t>謝佳龍、</t>
    </r>
    <r>
      <rPr>
        <b/>
        <u/>
        <sz val="12"/>
        <rFont val="新細明體"/>
        <family val="1"/>
        <charset val="136"/>
      </rPr>
      <t>楊哲銘</t>
    </r>
  </si>
  <si>
    <r>
      <rPr>
        <sz val="12"/>
        <rFont val="新細明體"/>
        <family val="1"/>
        <charset val="136"/>
      </rPr>
      <t>大規模崩塌之地形演育調查與災害評估</t>
    </r>
    <r>
      <rPr>
        <sz val="12"/>
        <rFont val="Times New Roman"/>
        <family val="1"/>
      </rPr>
      <t>-</t>
    </r>
    <r>
      <rPr>
        <sz val="12"/>
        <rFont val="新細明體"/>
        <family val="1"/>
        <charset val="136"/>
      </rPr>
      <t>以草湖溪黃竹里崩塌為例</t>
    </r>
  </si>
  <si>
    <r>
      <rPr>
        <sz val="12"/>
        <rFont val="新細明體"/>
        <family val="1"/>
        <charset val="136"/>
      </rPr>
      <t>臺灣地球科學聯合學術研討會</t>
    </r>
  </si>
  <si>
    <r>
      <rPr>
        <sz val="12"/>
        <rFont val="新細明體"/>
        <family val="1"/>
        <charset val="136"/>
      </rPr>
      <t>陳婷、葉憶萱、鄭又珍、</t>
    </r>
    <r>
      <rPr>
        <b/>
        <u/>
        <sz val="12"/>
        <rFont val="新細明體"/>
        <family val="1"/>
        <charset val="136"/>
      </rPr>
      <t>楊哲銘</t>
    </r>
    <r>
      <rPr>
        <b/>
        <u/>
        <sz val="12"/>
        <rFont val="Times New Roman"/>
        <family val="1"/>
      </rPr>
      <t>*</t>
    </r>
    <r>
      <rPr>
        <sz val="12"/>
        <rFont val="新細明體"/>
        <family val="1"/>
        <charset val="136"/>
      </rPr>
      <t>、施仁華、陳新發</t>
    </r>
  </si>
  <si>
    <r>
      <rPr>
        <sz val="12"/>
        <rFont val="新細明體"/>
        <family val="1"/>
        <charset val="136"/>
      </rPr>
      <t>阿里山二萬坪崩塌之地形演育與破壞機制探討</t>
    </r>
  </si>
  <si>
    <r>
      <rPr>
        <sz val="12"/>
        <rFont val="新細明體"/>
        <family val="1"/>
        <charset val="136"/>
      </rPr>
      <t>岩盤工程暨工程地質研討會</t>
    </r>
  </si>
  <si>
    <r>
      <rPr>
        <sz val="12"/>
        <rFont val="新細明體"/>
        <family val="1"/>
        <charset val="136"/>
      </rPr>
      <t>臺灣</t>
    </r>
    <r>
      <rPr>
        <sz val="12"/>
        <rFont val="Times New Roman"/>
        <family val="1"/>
      </rPr>
      <t>/</t>
    </r>
    <r>
      <rPr>
        <sz val="12"/>
        <rFont val="新細明體"/>
        <family val="1"/>
        <charset val="136"/>
      </rPr>
      <t>桃園</t>
    </r>
  </si>
  <si>
    <r>
      <rPr>
        <sz val="12"/>
        <rFont val="新細明體"/>
        <family val="1"/>
        <charset val="136"/>
      </rPr>
      <t>境內：</t>
    </r>
    <r>
      <rPr>
        <sz val="12"/>
        <rFont val="Times New Roman"/>
        <family val="1"/>
      </rPr>
      <t xml:space="preserve">25
</t>
    </r>
    <r>
      <rPr>
        <sz val="12"/>
        <rFont val="新細明體"/>
        <family val="1"/>
        <charset val="136"/>
      </rPr>
      <t>境外：</t>
    </r>
    <r>
      <rPr>
        <sz val="12"/>
        <rFont val="Times New Roman"/>
        <family val="1"/>
      </rPr>
      <t>0</t>
    </r>
  </si>
  <si>
    <r>
      <rPr>
        <b/>
        <u/>
        <sz val="12"/>
        <rFont val="Times New Roman"/>
        <family val="1"/>
      </rPr>
      <t>Han-Wei Chang*,</t>
    </r>
    <r>
      <rPr>
        <sz val="12"/>
        <rFont val="Times New Roman"/>
        <family val="1"/>
      </rPr>
      <t xml:space="preserve"> Yu-Chen Tsai, Tzu-Chi Huang, Song-Chi Chen, Ying-Rui Lu, Yu-Cheng Huang, Chi-Liang Chen, Jeng-Lung Chen, Jin-Ming Chen, Jyh-Fu Lee, Bi-Hsuan Lin, and Chung-Li Dong</t>
    </r>
  </si>
  <si>
    <r>
      <t>2022</t>
    </r>
    <r>
      <rPr>
        <sz val="12"/>
        <rFont val="新細明體"/>
        <family val="1"/>
        <charset val="136"/>
      </rPr>
      <t>臺灣物理年會暨科技部計畫成果發表會</t>
    </r>
    <r>
      <rPr>
        <sz val="12"/>
        <rFont val="Times New Roman"/>
        <family val="1"/>
      </rPr>
      <t>(Annual Meeting of the Physical Society of Taiwan)</t>
    </r>
  </si>
  <si>
    <r>
      <t xml:space="preserve">Yun-Qing Sun, Yan-Ping Song, </t>
    </r>
    <r>
      <rPr>
        <b/>
        <u/>
        <sz val="12"/>
        <rFont val="Times New Roman"/>
        <family val="1"/>
      </rPr>
      <t>Yu-Chun Chen*</t>
    </r>
  </si>
  <si>
    <r>
      <t xml:space="preserve">2022 </t>
    </r>
    <r>
      <rPr>
        <sz val="12"/>
        <rFont val="新細明體"/>
        <family val="1"/>
        <charset val="136"/>
      </rPr>
      <t>中華民國生醫材料及藥物制放學會年會暨國科會生科處工程醫學學門成果發表會</t>
    </r>
    <r>
      <rPr>
        <sz val="12"/>
        <rFont val="Times New Roman"/>
        <family val="1"/>
      </rPr>
      <t>(Annual Meeting of Biomaterials and Controlled Releases Society in Taiwan)</t>
    </r>
  </si>
  <si>
    <r>
      <t xml:space="preserve">Ching-Wen Chang, Kuo-Teng Hsu, </t>
    </r>
    <r>
      <rPr>
        <b/>
        <u/>
        <sz val="12"/>
        <rFont val="Times New Roman"/>
        <family val="1"/>
      </rPr>
      <t>Yu-Chun Chen</t>
    </r>
    <r>
      <rPr>
        <sz val="12"/>
        <rFont val="Times New Roman"/>
        <family val="1"/>
      </rPr>
      <t>*</t>
    </r>
  </si>
  <si>
    <r>
      <rPr>
        <sz val="12"/>
        <rFont val="新細明體"/>
        <family val="1"/>
        <charset val="136"/>
      </rPr>
      <t>黃淑玲</t>
    </r>
  </si>
  <si>
    <r>
      <t xml:space="preserve">Pei-Xuan Wu, Guan-Ting Lin, Fu-Xiang Chen, Guan-Sian Guo, and </t>
    </r>
    <r>
      <rPr>
        <b/>
        <u/>
        <sz val="12"/>
        <rFont val="Times New Roman"/>
        <family val="1"/>
      </rPr>
      <t>Shu-Ling Huang</t>
    </r>
    <r>
      <rPr>
        <sz val="12"/>
        <rFont val="Times New Roman"/>
        <family val="1"/>
      </rPr>
      <t xml:space="preserve">*
</t>
    </r>
  </si>
  <si>
    <r>
      <rPr>
        <sz val="12"/>
        <rFont val="新細明體"/>
        <family val="1"/>
        <charset val="136"/>
      </rPr>
      <t>台灣化學工程學會</t>
    </r>
    <r>
      <rPr>
        <sz val="12"/>
        <rFont val="Times New Roman"/>
        <family val="1"/>
      </rPr>
      <t>68</t>
    </r>
    <r>
      <rPr>
        <sz val="12"/>
        <rFont val="新細明體"/>
        <family val="1"/>
        <charset val="136"/>
      </rPr>
      <t>週年年會暨科技部化學工程學門成果發表會</t>
    </r>
    <r>
      <rPr>
        <sz val="12"/>
        <rFont val="Times New Roman"/>
        <family val="1"/>
      </rPr>
      <t>/</t>
    </r>
    <r>
      <rPr>
        <sz val="12"/>
        <rFont val="新細明體"/>
        <family val="1"/>
        <charset val="136"/>
      </rPr>
      <t>前瞻分子工程研討會</t>
    </r>
    <r>
      <rPr>
        <sz val="12"/>
        <rFont val="Times New Roman"/>
        <family val="1"/>
      </rPr>
      <t>(2021 TwIChE)</t>
    </r>
  </si>
  <si>
    <r>
      <rPr>
        <sz val="12"/>
        <rFont val="新細明體"/>
        <family val="1"/>
        <charset val="136"/>
      </rPr>
      <t>臺灣</t>
    </r>
    <r>
      <rPr>
        <sz val="12"/>
        <rFont val="Times New Roman"/>
        <family val="1"/>
      </rPr>
      <t>/</t>
    </r>
    <r>
      <rPr>
        <sz val="12"/>
        <rFont val="新細明體"/>
        <family val="1"/>
        <charset val="136"/>
      </rPr>
      <t>高雄</t>
    </r>
  </si>
  <si>
    <r>
      <t xml:space="preserve">Yu-Yu Tsai, Ya-Ting Liu, </t>
    </r>
    <r>
      <rPr>
        <b/>
        <u/>
        <sz val="12"/>
        <rFont val="Times New Roman"/>
        <family val="1"/>
      </rPr>
      <t>Shu-Ling Huang</t>
    </r>
    <r>
      <rPr>
        <sz val="12"/>
        <rFont val="Times New Roman"/>
        <family val="1"/>
      </rPr>
      <t xml:space="preserve">, Chi-Ping Li*
</t>
    </r>
  </si>
  <si>
    <r>
      <t>2022</t>
    </r>
    <r>
      <rPr>
        <sz val="12"/>
        <rFont val="新細明體"/>
        <family val="1"/>
        <charset val="136"/>
      </rPr>
      <t>年中華民國界面科學學會年會暨科技部化工學門成果發表會</t>
    </r>
  </si>
  <si>
    <r>
      <rPr>
        <sz val="12"/>
        <rFont val="新細明體"/>
        <family val="1"/>
        <charset val="136"/>
      </rPr>
      <t>臺灣</t>
    </r>
    <r>
      <rPr>
        <sz val="12"/>
        <rFont val="Times New Roman"/>
        <family val="1"/>
      </rPr>
      <t>/</t>
    </r>
    <r>
      <rPr>
        <sz val="12"/>
        <rFont val="新細明體"/>
        <family val="1"/>
        <charset val="136"/>
      </rPr>
      <t>臺中：國立中興大學</t>
    </r>
  </si>
  <si>
    <r>
      <t xml:space="preserve">Xiu-Fen Xiao, Min-Shin Ou, Pei-Xhan Wu, Tzu-Chin Chang and </t>
    </r>
    <r>
      <rPr>
        <b/>
        <u/>
        <sz val="12"/>
        <rFont val="Times New Roman"/>
        <family val="1"/>
      </rPr>
      <t xml:space="preserve">Shu-Ling Huang*
</t>
    </r>
  </si>
  <si>
    <r>
      <rPr>
        <sz val="12"/>
        <rFont val="新細明體"/>
        <family val="1"/>
        <charset val="136"/>
      </rPr>
      <t>台灣化學工程學會</t>
    </r>
    <r>
      <rPr>
        <sz val="12"/>
        <rFont val="Times New Roman"/>
        <family val="1"/>
      </rPr>
      <t>69</t>
    </r>
    <r>
      <rPr>
        <sz val="12"/>
        <rFont val="新細明體"/>
        <family val="1"/>
        <charset val="136"/>
      </rPr>
      <t>週年年會暨國科會化學工程學門成果發表會</t>
    </r>
    <r>
      <rPr>
        <sz val="12"/>
        <rFont val="Times New Roman"/>
        <family val="1"/>
      </rPr>
      <t>&amp;</t>
    </r>
    <r>
      <rPr>
        <sz val="12"/>
        <rFont val="新細明體"/>
        <family val="1"/>
        <charset val="136"/>
      </rPr>
      <t>台、日、韓、捷化學工程國際研討會</t>
    </r>
    <r>
      <rPr>
        <sz val="12"/>
        <rFont val="Times New Roman"/>
        <family val="1"/>
      </rPr>
      <t>(2022TwIChE)</t>
    </r>
  </si>
  <si>
    <r>
      <rPr>
        <sz val="12"/>
        <rFont val="新細明體"/>
        <family val="1"/>
        <charset val="136"/>
      </rPr>
      <t>臺灣</t>
    </r>
    <r>
      <rPr>
        <sz val="12"/>
        <rFont val="Times New Roman"/>
        <family val="1"/>
      </rPr>
      <t>/</t>
    </r>
    <r>
      <rPr>
        <sz val="12"/>
        <rFont val="新細明體"/>
        <family val="1"/>
        <charset val="136"/>
      </rPr>
      <t>新北：淡江大學</t>
    </r>
  </si>
  <si>
    <r>
      <t xml:space="preserve">Wen-Ting Chiu, Yi-Ling Lu, Yi-Hsien Chang, Tzu-Chin Chang and </t>
    </r>
    <r>
      <rPr>
        <b/>
        <u/>
        <sz val="12"/>
        <rFont val="Times New Roman"/>
        <family val="1"/>
      </rPr>
      <t>Shu-Ling Huang</t>
    </r>
    <r>
      <rPr>
        <sz val="12"/>
        <rFont val="Times New Roman"/>
        <family val="1"/>
      </rPr>
      <t>*</t>
    </r>
  </si>
  <si>
    <r>
      <t xml:space="preserve">Mao-Chung Chu, Yi-Lun Qiu, Zhe-Nan Guo, Tzu-Chin Chang and </t>
    </r>
    <r>
      <rPr>
        <b/>
        <u/>
        <sz val="12"/>
        <rFont val="Times New Roman"/>
        <family val="1"/>
      </rPr>
      <t>Shu-Ling Huang</t>
    </r>
    <r>
      <rPr>
        <sz val="12"/>
        <rFont val="Times New Roman"/>
        <family val="1"/>
      </rPr>
      <t>*</t>
    </r>
  </si>
  <si>
    <r>
      <t>2021 TwIChE</t>
    </r>
    <r>
      <rPr>
        <sz val="12"/>
        <rFont val="新細明體"/>
        <family val="1"/>
        <charset val="136"/>
      </rPr>
      <t>台灣化學工程學會</t>
    </r>
    <r>
      <rPr>
        <sz val="12"/>
        <rFont val="Times New Roman"/>
        <family val="1"/>
      </rPr>
      <t>68</t>
    </r>
    <r>
      <rPr>
        <sz val="12"/>
        <rFont val="新細明體"/>
        <family val="1"/>
        <charset val="136"/>
      </rPr>
      <t>週年年會暨科技部化學工程學門成果發表會</t>
    </r>
    <r>
      <rPr>
        <sz val="12"/>
        <rFont val="Times New Roman"/>
        <family val="1"/>
      </rPr>
      <t>/</t>
    </r>
    <r>
      <rPr>
        <sz val="12"/>
        <rFont val="新細明體"/>
        <family val="1"/>
        <charset val="136"/>
      </rPr>
      <t>前瞻分子工程研討會</t>
    </r>
  </si>
  <si>
    <r>
      <t xml:space="preserve">Sheng–Jie Lin, Tzu–Chin Chang, Yi–Hsien Chang and and </t>
    </r>
    <r>
      <rPr>
        <b/>
        <u/>
        <sz val="12"/>
        <rFont val="Times New Roman"/>
        <family val="1"/>
      </rPr>
      <t>Shu-Ling Huang</t>
    </r>
    <r>
      <rPr>
        <sz val="12"/>
        <rFont val="Times New Roman"/>
        <family val="1"/>
      </rPr>
      <t>*</t>
    </r>
  </si>
  <si>
    <r>
      <rPr>
        <sz val="12"/>
        <rFont val="新細明體"/>
        <family val="1"/>
        <charset val="136"/>
      </rPr>
      <t>黃淑玲
李紀平</t>
    </r>
  </si>
  <si>
    <r>
      <t xml:space="preserve">Ya-Ting Liu, Yu-Yu Tsai, </t>
    </r>
    <r>
      <rPr>
        <b/>
        <u/>
        <sz val="12"/>
        <rFont val="Times New Roman"/>
        <family val="1"/>
      </rPr>
      <t>Shu-Ling Huang</t>
    </r>
    <r>
      <rPr>
        <sz val="12"/>
        <rFont val="Times New Roman"/>
        <family val="1"/>
      </rPr>
      <t xml:space="preserve"> and</t>
    </r>
    <r>
      <rPr>
        <b/>
        <u/>
        <sz val="12"/>
        <rFont val="Times New Roman"/>
        <family val="1"/>
      </rPr>
      <t xml:space="preserve"> Chi-Ping Li</t>
    </r>
    <r>
      <rPr>
        <sz val="12"/>
        <rFont val="Times New Roman"/>
        <family val="1"/>
      </rPr>
      <t>*</t>
    </r>
  </si>
  <si>
    <r>
      <rPr>
        <sz val="12"/>
        <rFont val="新細明體"/>
        <family val="1"/>
        <charset val="136"/>
      </rPr>
      <t>李紀平</t>
    </r>
  </si>
  <si>
    <r>
      <rPr>
        <b/>
        <u/>
        <sz val="12"/>
        <rFont val="Times New Roman"/>
        <family val="1"/>
      </rPr>
      <t>Chi-Ping Li</t>
    </r>
    <r>
      <rPr>
        <sz val="12"/>
        <rFont val="Times New Roman"/>
        <family val="1"/>
      </rPr>
      <t xml:space="preserve"> and Bing Ze Li</t>
    </r>
  </si>
  <si>
    <r>
      <rPr>
        <sz val="12"/>
        <rFont val="新細明體"/>
        <family val="1"/>
        <charset val="136"/>
      </rPr>
      <t>李紀平</t>
    </r>
    <r>
      <rPr>
        <sz val="12"/>
        <rFont val="Times New Roman"/>
        <family val="1"/>
      </rPr>
      <t xml:space="preserve">, </t>
    </r>
    <r>
      <rPr>
        <sz val="12"/>
        <rFont val="新細明體"/>
        <family val="1"/>
        <charset val="136"/>
      </rPr>
      <t>李秉澤</t>
    </r>
  </si>
  <si>
    <r>
      <rPr>
        <sz val="12"/>
        <rFont val="新細明體"/>
        <family val="1"/>
        <charset val="136"/>
      </rPr>
      <t>超聲沉積法製作</t>
    </r>
    <r>
      <rPr>
        <sz val="12"/>
        <rFont val="Times New Roman"/>
        <family val="1"/>
      </rPr>
      <t>PMMA</t>
    </r>
    <r>
      <rPr>
        <sz val="12"/>
        <rFont val="新細明體"/>
        <family val="1"/>
        <charset val="136"/>
      </rPr>
      <t>奈米複合聚合物電解質</t>
    </r>
  </si>
  <si>
    <r>
      <rPr>
        <sz val="12"/>
        <rFont val="新細明體"/>
        <family val="1"/>
        <charset val="136"/>
      </rPr>
      <t>中國材料科學學會</t>
    </r>
    <r>
      <rPr>
        <sz val="12"/>
        <rFont val="Times New Roman"/>
        <family val="1"/>
      </rPr>
      <t>111</t>
    </r>
    <r>
      <rPr>
        <sz val="12"/>
        <rFont val="新細明體"/>
        <family val="1"/>
        <charset val="136"/>
      </rPr>
      <t>年年會</t>
    </r>
  </si>
  <si>
    <r>
      <rPr>
        <sz val="12"/>
        <rFont val="新細明體"/>
        <family val="1"/>
        <charset val="136"/>
      </rPr>
      <t>臺灣</t>
    </r>
    <r>
      <rPr>
        <sz val="12"/>
        <rFont val="Times New Roman"/>
        <family val="1"/>
      </rPr>
      <t>/</t>
    </r>
    <r>
      <rPr>
        <sz val="12"/>
        <rFont val="新細明體"/>
        <family val="1"/>
        <charset val="136"/>
      </rPr>
      <t>聯合大學</t>
    </r>
  </si>
  <si>
    <r>
      <rPr>
        <b/>
        <sz val="15"/>
        <rFont val="新細明體"/>
        <family val="1"/>
        <charset val="136"/>
      </rPr>
      <t>化學工程學系</t>
    </r>
    <r>
      <rPr>
        <b/>
        <sz val="15"/>
        <rFont val="Times New Roman"/>
        <family val="1"/>
      </rPr>
      <t xml:space="preserve"> </t>
    </r>
    <r>
      <rPr>
        <b/>
        <sz val="15"/>
        <rFont val="新細明體"/>
        <family val="1"/>
        <charset val="136"/>
      </rPr>
      <t>小計</t>
    </r>
  </si>
  <si>
    <r>
      <rPr>
        <sz val="12"/>
        <rFont val="新細明體"/>
        <family val="1"/>
        <charset val="136"/>
      </rPr>
      <t>境內：</t>
    </r>
    <r>
      <rPr>
        <sz val="12"/>
        <rFont val="Times New Roman"/>
        <family val="1"/>
      </rPr>
      <t xml:space="preserve">12
</t>
    </r>
    <r>
      <rPr>
        <sz val="12"/>
        <rFont val="新細明體"/>
        <family val="1"/>
        <charset val="136"/>
      </rPr>
      <t>境外：</t>
    </r>
    <r>
      <rPr>
        <sz val="12"/>
        <rFont val="Times New Roman"/>
        <family val="1"/>
      </rPr>
      <t>0</t>
    </r>
  </si>
  <si>
    <r>
      <rPr>
        <sz val="12"/>
        <rFont val="新細明體"/>
        <family val="1"/>
        <charset val="136"/>
      </rPr>
      <t>吳芳賓</t>
    </r>
  </si>
  <si>
    <r>
      <rPr>
        <sz val="12"/>
        <rFont val="新細明體"/>
        <family val="1"/>
        <charset val="136"/>
      </rPr>
      <t>美國</t>
    </r>
  </si>
  <si>
    <r>
      <rPr>
        <sz val="12"/>
        <rFont val="新細明體"/>
        <family val="1"/>
        <charset val="136"/>
      </rPr>
      <t>臺灣</t>
    </r>
  </si>
  <si>
    <r>
      <rPr>
        <sz val="12"/>
        <rFont val="新細明體"/>
        <family val="1"/>
        <charset val="136"/>
      </rPr>
      <t>廖育賢、許書瑜、蔡翔宇、吳芳賓</t>
    </r>
  </si>
  <si>
    <r>
      <rPr>
        <sz val="12"/>
        <rFont val="新細明體"/>
        <family val="1"/>
        <charset val="136"/>
      </rPr>
      <t>二元耐火金屬氮化物之製程與機械性質探討</t>
    </r>
  </si>
  <si>
    <r>
      <t>2022</t>
    </r>
    <r>
      <rPr>
        <sz val="12"/>
        <rFont val="新細明體"/>
        <family val="1"/>
        <charset val="136"/>
      </rPr>
      <t>中國材料年會</t>
    </r>
  </si>
  <si>
    <r>
      <rPr>
        <sz val="12"/>
        <rFont val="新細明體"/>
        <family val="1"/>
        <charset val="136"/>
      </rPr>
      <t>洪德耀、吳芳賓</t>
    </r>
  </si>
  <si>
    <r>
      <rPr>
        <sz val="12"/>
        <rFont val="新細明體"/>
        <family val="1"/>
        <charset val="136"/>
      </rPr>
      <t>施以常壓電漿處理之特用化學容器表面改質技術</t>
    </r>
  </si>
  <si>
    <r>
      <rPr>
        <sz val="12"/>
        <rFont val="新細明體"/>
        <family val="1"/>
        <charset val="136"/>
      </rPr>
      <t>范旭夫、楊希文、吳芳賓</t>
    </r>
  </si>
  <si>
    <r>
      <rPr>
        <sz val="12"/>
        <rFont val="新細明體"/>
        <family val="1"/>
        <charset val="136"/>
      </rPr>
      <t>特用玻璃溫度黏度特性研究</t>
    </r>
  </si>
  <si>
    <r>
      <rPr>
        <sz val="12"/>
        <rFont val="新細明體"/>
        <family val="1"/>
        <charset val="136"/>
      </rPr>
      <t>張詠淇、廖育賢、許書瑜、吳芳賓</t>
    </r>
  </si>
  <si>
    <r>
      <rPr>
        <sz val="12"/>
        <rFont val="新細明體"/>
        <family val="1"/>
        <charset val="136"/>
      </rPr>
      <t>熱處理對於鉬鉿氮化物薄膜之微結構與機械性質影響</t>
    </r>
  </si>
  <si>
    <r>
      <t>TACT</t>
    </r>
    <r>
      <rPr>
        <sz val="12"/>
        <rFont val="新細明體"/>
        <family val="1"/>
        <charset val="136"/>
      </rPr>
      <t>台灣鍍膜科技協會年會暨科技部專題計畫研究成果發表會</t>
    </r>
  </si>
  <si>
    <r>
      <rPr>
        <sz val="12"/>
        <rFont val="新細明體"/>
        <family val="1"/>
        <charset val="136"/>
      </rPr>
      <t>張詠淇、涂芝敏、吳芳賓</t>
    </r>
  </si>
  <si>
    <r>
      <rPr>
        <sz val="12"/>
        <rFont val="新細明體"/>
        <family val="1"/>
        <charset val="136"/>
      </rPr>
      <t>濺鍍</t>
    </r>
    <r>
      <rPr>
        <sz val="12"/>
        <rFont val="Times New Roman"/>
        <family val="1"/>
      </rPr>
      <t>HfN/TiN</t>
    </r>
    <r>
      <rPr>
        <sz val="12"/>
        <rFont val="新細明體"/>
        <family val="1"/>
        <charset val="136"/>
      </rPr>
      <t>多層膜之製作、熱處理與機械性質</t>
    </r>
  </si>
  <si>
    <r>
      <rPr>
        <sz val="12"/>
        <rFont val="新細明體"/>
        <family val="1"/>
        <charset val="136"/>
      </rPr>
      <t>吳承翰、林惠娟</t>
    </r>
  </si>
  <si>
    <r>
      <t>DC</t>
    </r>
    <r>
      <rPr>
        <sz val="12"/>
        <rFont val="新細明體"/>
        <family val="1"/>
        <charset val="136"/>
      </rPr>
      <t>鑄造鋁錠的應力場與翹曲缺陷之數值模擬分析</t>
    </r>
  </si>
  <si>
    <r>
      <rPr>
        <sz val="12"/>
        <rFont val="新細明體"/>
        <family val="1"/>
        <charset val="136"/>
      </rPr>
      <t>中國材料科學學會</t>
    </r>
    <r>
      <rPr>
        <sz val="12"/>
        <rFont val="Times New Roman"/>
        <family val="1"/>
      </rPr>
      <t>111</t>
    </r>
    <r>
      <rPr>
        <sz val="12"/>
        <rFont val="新細明體"/>
        <family val="1"/>
        <charset val="136"/>
      </rPr>
      <t>年年會</t>
    </r>
    <r>
      <rPr>
        <sz val="12"/>
        <rFont val="Times New Roman"/>
        <family val="1"/>
      </rPr>
      <t>(MRS-Taiwan Annual Meeting 2022)</t>
    </r>
  </si>
  <si>
    <r>
      <rPr>
        <sz val="12"/>
        <rFont val="新細明體"/>
        <family val="1"/>
        <charset val="136"/>
      </rPr>
      <t>林惠娟、陳柏翰、姚智凱、鍾志清、張國輝</t>
    </r>
  </si>
  <si>
    <r>
      <rPr>
        <sz val="12"/>
        <rFont val="新細明體"/>
        <family val="1"/>
        <charset val="136"/>
      </rPr>
      <t>以無黏合劑的方式對鎳進行硫化分析比較</t>
    </r>
  </si>
  <si>
    <r>
      <rPr>
        <sz val="12"/>
        <rFont val="新細明體"/>
        <family val="1"/>
        <charset val="136"/>
      </rPr>
      <t>張雅琪、林惠娟、高子琪、陳冠宥、吳鉉忠、謝合彥、陳政文、許明豪</t>
    </r>
  </si>
  <si>
    <r>
      <rPr>
        <sz val="12"/>
        <rFont val="新細明體"/>
        <family val="1"/>
        <charset val="136"/>
      </rPr>
      <t>圓鋼胚連鑄之鑄模內熱流場模擬分析</t>
    </r>
  </si>
  <si>
    <r>
      <rPr>
        <sz val="12"/>
        <rFont val="新細明體"/>
        <family val="1"/>
        <charset val="136"/>
      </rPr>
      <t>張鳳恩、</t>
    </r>
    <r>
      <rPr>
        <b/>
        <u/>
        <sz val="12"/>
        <rFont val="新細明體"/>
        <family val="1"/>
        <charset val="136"/>
      </rPr>
      <t>陳睿遠</t>
    </r>
    <r>
      <rPr>
        <b/>
        <u/>
        <sz val="12"/>
        <rFont val="Times New Roman"/>
        <family val="1"/>
      </rPr>
      <t>*</t>
    </r>
  </si>
  <si>
    <r>
      <rPr>
        <sz val="12"/>
        <rFont val="新細明體"/>
        <family val="1"/>
        <charset val="136"/>
      </rPr>
      <t>相變阻變整合元件特性及機制研究</t>
    </r>
  </si>
  <si>
    <r>
      <rPr>
        <sz val="12"/>
        <rFont val="新細明體"/>
        <family val="1"/>
        <charset val="136"/>
      </rPr>
      <t>中國材料科學學會</t>
    </r>
    <r>
      <rPr>
        <sz val="12"/>
        <rFont val="Times New Roman"/>
        <family val="1"/>
      </rPr>
      <t>111</t>
    </r>
    <r>
      <rPr>
        <sz val="12"/>
        <rFont val="新細明體"/>
        <family val="1"/>
        <charset val="136"/>
      </rPr>
      <t>年會</t>
    </r>
  </si>
  <si>
    <r>
      <rPr>
        <sz val="12"/>
        <rFont val="新細明體"/>
        <family val="1"/>
        <charset val="136"/>
      </rPr>
      <t>盧鋐霖、</t>
    </r>
    <r>
      <rPr>
        <b/>
        <u/>
        <sz val="12"/>
        <rFont val="新細明體"/>
        <family val="1"/>
        <charset val="136"/>
      </rPr>
      <t>陳睿遠</t>
    </r>
    <r>
      <rPr>
        <b/>
        <u/>
        <sz val="12"/>
        <rFont val="Times New Roman"/>
        <family val="1"/>
      </rPr>
      <t>*</t>
    </r>
  </si>
  <si>
    <r>
      <rPr>
        <sz val="12"/>
        <rFont val="新細明體"/>
        <family val="1"/>
        <charset val="136"/>
      </rPr>
      <t>釩磷酸鹽玻璃</t>
    </r>
    <r>
      <rPr>
        <sz val="12"/>
        <rFont val="Times New Roman"/>
        <family val="1"/>
      </rPr>
      <t>V2O5-P2O5-(CaO</t>
    </r>
    <r>
      <rPr>
        <sz val="12"/>
        <rFont val="新細明體"/>
        <family val="1"/>
        <charset val="136"/>
      </rPr>
      <t>、</t>
    </r>
    <r>
      <rPr>
        <sz val="12"/>
        <rFont val="Times New Roman"/>
        <family val="1"/>
      </rPr>
      <t>ZnO)</t>
    </r>
    <r>
      <rPr>
        <sz val="12"/>
        <rFont val="新細明體"/>
        <family val="1"/>
        <charset val="136"/>
      </rPr>
      <t>的電性探討</t>
    </r>
  </si>
  <si>
    <r>
      <rPr>
        <sz val="12"/>
        <rFont val="新細明體"/>
        <family val="1"/>
        <charset val="136"/>
      </rPr>
      <t>馮渝琇、</t>
    </r>
    <r>
      <rPr>
        <b/>
        <u/>
        <sz val="12"/>
        <rFont val="新細明體"/>
        <family val="1"/>
        <charset val="136"/>
      </rPr>
      <t>陳睿遠</t>
    </r>
    <r>
      <rPr>
        <b/>
        <u/>
        <sz val="12"/>
        <rFont val="Times New Roman"/>
        <family val="1"/>
      </rPr>
      <t>*</t>
    </r>
  </si>
  <si>
    <r>
      <rPr>
        <sz val="12"/>
        <rFont val="新細明體"/>
        <family val="1"/>
        <charset val="136"/>
      </rPr>
      <t>摻雜釩對氧化鋅線的結構性能影響</t>
    </r>
  </si>
  <si>
    <r>
      <rPr>
        <sz val="12"/>
        <rFont val="新細明體"/>
        <family val="1"/>
        <charset val="136"/>
      </rPr>
      <t>李孟屹</t>
    </r>
    <r>
      <rPr>
        <sz val="12"/>
        <rFont val="Times New Roman"/>
        <family val="1"/>
      </rPr>
      <t xml:space="preserve"> </t>
    </r>
    <r>
      <rPr>
        <sz val="12"/>
        <rFont val="新細明體"/>
        <family val="1"/>
        <charset val="136"/>
      </rPr>
      <t>，謝健</t>
    </r>
  </si>
  <si>
    <r>
      <rPr>
        <sz val="12"/>
        <rFont val="新細明體"/>
        <family val="1"/>
        <charset val="136"/>
      </rPr>
      <t>以特殊潤濕性氧化矽奈米線輔助表面增強拉曼散射</t>
    </r>
  </si>
  <si>
    <r>
      <rPr>
        <sz val="12"/>
        <rFont val="新細明體"/>
        <family val="1"/>
        <charset val="136"/>
      </rPr>
      <t>黃柏文，謝健</t>
    </r>
  </si>
  <si>
    <r>
      <rPr>
        <sz val="12"/>
        <rFont val="新細明體"/>
        <family val="1"/>
        <charset val="136"/>
      </rPr>
      <t>成長氧化矽奈米線在石英纖維表面並應用於空氣過濾</t>
    </r>
  </si>
  <si>
    <r>
      <rPr>
        <sz val="12"/>
        <rFont val="新細明體"/>
        <family val="1"/>
        <charset val="136"/>
      </rPr>
      <t>何溢鴻，黃冠輔，謝健</t>
    </r>
  </si>
  <si>
    <r>
      <rPr>
        <sz val="12"/>
        <rFont val="新細明體"/>
        <family val="1"/>
        <charset val="136"/>
      </rPr>
      <t>氧化矽奈米線之成長及其油水分離之應用</t>
    </r>
  </si>
  <si>
    <r>
      <rPr>
        <sz val="12"/>
        <rFont val="新細明體"/>
        <family val="1"/>
        <charset val="136"/>
      </rPr>
      <t>林永皇、蔡翔宇、劉珈呈、陳冠廷、翁彗慈、張銘彥、謝健、許進吉</t>
    </r>
  </si>
  <si>
    <r>
      <rPr>
        <sz val="12"/>
        <rFont val="新細明體"/>
        <family val="1"/>
        <charset val="136"/>
      </rPr>
      <t>液滴在奈米長線氟化超疏水表面之動力行為</t>
    </r>
  </si>
  <si>
    <r>
      <rPr>
        <sz val="12"/>
        <rFont val="新細明體"/>
        <family val="1"/>
        <charset val="136"/>
      </rPr>
      <t>中國機械工程學會第</t>
    </r>
    <r>
      <rPr>
        <sz val="12"/>
        <rFont val="Times New Roman"/>
        <family val="1"/>
      </rPr>
      <t xml:space="preserve"> 39 </t>
    </r>
    <r>
      <rPr>
        <sz val="12"/>
        <rFont val="新細明體"/>
        <family val="1"/>
        <charset val="136"/>
      </rPr>
      <t>屆全國學術研討會</t>
    </r>
  </si>
  <si>
    <r>
      <rPr>
        <sz val="12"/>
        <rFont val="新細明體"/>
        <family val="1"/>
        <charset val="136"/>
      </rPr>
      <t>何宣伶，黃郁芳，謝健</t>
    </r>
  </si>
  <si>
    <r>
      <rPr>
        <sz val="12"/>
        <rFont val="新細明體"/>
        <family val="1"/>
        <charset val="136"/>
      </rPr>
      <t>應用高附著力超疏水結構於表面增強拉曼散射</t>
    </r>
  </si>
  <si>
    <r>
      <rPr>
        <sz val="12"/>
        <rFont val="新細明體"/>
        <family val="1"/>
        <charset val="136"/>
      </rPr>
      <t>楊承勳</t>
    </r>
    <r>
      <rPr>
        <sz val="12"/>
        <rFont val="Times New Roman"/>
        <family val="1"/>
      </rPr>
      <t>,</t>
    </r>
    <r>
      <rPr>
        <sz val="12"/>
        <rFont val="新細明體"/>
        <family val="1"/>
        <charset val="136"/>
      </rPr>
      <t>陳柏荃</t>
    </r>
    <r>
      <rPr>
        <sz val="12"/>
        <rFont val="Times New Roman"/>
        <family val="1"/>
      </rPr>
      <t>,</t>
    </r>
    <r>
      <rPr>
        <sz val="12"/>
        <rFont val="新細明體"/>
        <family val="1"/>
        <charset val="136"/>
      </rPr>
      <t>盧子敬</t>
    </r>
    <r>
      <rPr>
        <sz val="12"/>
        <rFont val="Times New Roman"/>
        <family val="1"/>
      </rPr>
      <t xml:space="preserve">, </t>
    </r>
    <r>
      <rPr>
        <b/>
        <u/>
        <sz val="12"/>
        <rFont val="新細明體"/>
        <family val="1"/>
        <charset val="136"/>
      </rPr>
      <t>許芳琪</t>
    </r>
    <r>
      <rPr>
        <sz val="12"/>
        <rFont val="Times New Roman"/>
        <family val="1"/>
      </rPr>
      <t>*</t>
    </r>
  </si>
  <si>
    <r>
      <rPr>
        <sz val="12"/>
        <rFont val="新細明體"/>
        <family val="1"/>
        <charset val="136"/>
      </rPr>
      <t>有機薄膜保護層提升反式有機太陽能電池穩定性之探討</t>
    </r>
  </si>
  <si>
    <r>
      <rPr>
        <sz val="12"/>
        <rFont val="新細明體"/>
        <family val="1"/>
        <charset val="136"/>
      </rPr>
      <t>臺灣</t>
    </r>
    <r>
      <rPr>
        <sz val="12"/>
        <rFont val="Times New Roman"/>
        <family val="1"/>
      </rPr>
      <t>/</t>
    </r>
    <r>
      <rPr>
        <sz val="12"/>
        <rFont val="新細明體"/>
        <family val="1"/>
        <charset val="136"/>
      </rPr>
      <t>苗栗：國立聯合大學</t>
    </r>
  </si>
  <si>
    <r>
      <rPr>
        <sz val="12"/>
        <rFont val="新細明體"/>
        <family val="1"/>
        <charset val="136"/>
      </rPr>
      <t>材料科學工程學系
機械工程學系</t>
    </r>
  </si>
  <si>
    <r>
      <rPr>
        <sz val="12"/>
        <rFont val="新細明體"/>
        <family val="1"/>
        <charset val="136"/>
      </rPr>
      <t>謝健
許進吉</t>
    </r>
  </si>
  <si>
    <r>
      <rPr>
        <sz val="12"/>
        <rFont val="新細明體"/>
        <family val="1"/>
        <charset val="136"/>
      </rPr>
      <t>蔡翔宇、林宇竹、翁億豪、</t>
    </r>
    <r>
      <rPr>
        <b/>
        <u/>
        <sz val="12"/>
        <rFont val="新細明體"/>
        <family val="1"/>
        <charset val="136"/>
      </rPr>
      <t>謝健</t>
    </r>
    <r>
      <rPr>
        <sz val="12"/>
        <rFont val="新細明體"/>
        <family val="1"/>
        <charset val="136"/>
      </rPr>
      <t>、</t>
    </r>
    <r>
      <rPr>
        <b/>
        <u/>
        <sz val="12"/>
        <rFont val="新細明體"/>
        <family val="1"/>
        <charset val="136"/>
      </rPr>
      <t>許進吉</t>
    </r>
    <r>
      <rPr>
        <b/>
        <u/>
        <sz val="12"/>
        <rFont val="Times New Roman"/>
        <family val="1"/>
      </rPr>
      <t>*</t>
    </r>
  </si>
  <si>
    <r>
      <rPr>
        <sz val="12"/>
        <rFont val="新細明體"/>
        <family val="1"/>
        <charset val="136"/>
      </rPr>
      <t>慣性對液體在萊頓佛斯特薄膜上擴張的影響</t>
    </r>
  </si>
  <si>
    <r>
      <t xml:space="preserve">2022 </t>
    </r>
    <r>
      <rPr>
        <sz val="12"/>
        <rFont val="新細明體"/>
        <family val="1"/>
        <charset val="136"/>
      </rPr>
      <t>中華民國力學學會年會暨第四十六屆全國力學會議</t>
    </r>
  </si>
  <si>
    <r>
      <rPr>
        <sz val="12"/>
        <rFont val="新細明體"/>
        <family val="1"/>
        <charset val="136"/>
      </rPr>
      <t>臺灣</t>
    </r>
    <r>
      <rPr>
        <sz val="12"/>
        <rFont val="Times New Roman"/>
        <family val="1"/>
      </rPr>
      <t>/</t>
    </r>
    <r>
      <rPr>
        <sz val="12"/>
        <rFont val="新細明體"/>
        <family val="1"/>
        <charset val="136"/>
      </rPr>
      <t>高雄：高雄科技大學</t>
    </r>
  </si>
  <si>
    <r>
      <rPr>
        <b/>
        <sz val="15"/>
        <rFont val="新細明體"/>
        <family val="1"/>
        <charset val="136"/>
      </rPr>
      <t>材料科學工程學系</t>
    </r>
    <r>
      <rPr>
        <b/>
        <sz val="15"/>
        <rFont val="Times New Roman"/>
        <family val="1"/>
      </rPr>
      <t xml:space="preserve"> </t>
    </r>
    <r>
      <rPr>
        <b/>
        <sz val="15"/>
        <rFont val="新細明體"/>
        <family val="1"/>
        <charset val="136"/>
      </rPr>
      <t>小計</t>
    </r>
  </si>
  <si>
    <r>
      <rPr>
        <sz val="12"/>
        <rFont val="新細明體"/>
        <family val="1"/>
        <charset val="136"/>
      </rPr>
      <t>境內：</t>
    </r>
    <r>
      <rPr>
        <sz val="12"/>
        <rFont val="Times New Roman"/>
        <family val="1"/>
      </rPr>
      <t xml:space="preserve">20
</t>
    </r>
    <r>
      <rPr>
        <sz val="12"/>
        <rFont val="新細明體"/>
        <family val="1"/>
        <charset val="136"/>
      </rPr>
      <t>境外：</t>
    </r>
    <r>
      <rPr>
        <sz val="12"/>
        <rFont val="Times New Roman"/>
        <family val="1"/>
      </rPr>
      <t>2</t>
    </r>
  </si>
  <si>
    <r>
      <rPr>
        <sz val="12"/>
        <rFont val="新細明體"/>
        <family val="1"/>
        <charset val="136"/>
      </rPr>
      <t>國際：</t>
    </r>
    <r>
      <rPr>
        <sz val="12"/>
        <rFont val="Times New Roman"/>
        <family val="1"/>
      </rPr>
      <t>5</t>
    </r>
  </si>
  <si>
    <r>
      <rPr>
        <sz val="12"/>
        <rFont val="新細明體"/>
        <family val="1"/>
        <charset val="136"/>
      </rPr>
      <t>江姿萱</t>
    </r>
  </si>
  <si>
    <r>
      <t xml:space="preserve">Yu-Si Chen, </t>
    </r>
    <r>
      <rPr>
        <b/>
        <u/>
        <sz val="12"/>
        <rFont val="Times New Roman"/>
        <family val="1"/>
      </rPr>
      <t>Tzu Hsuan Chiang*</t>
    </r>
  </si>
  <si>
    <r>
      <t xml:space="preserve">Rui En Li, </t>
    </r>
    <r>
      <rPr>
        <b/>
        <u/>
        <sz val="12"/>
        <rFont val="Times New Roman"/>
        <family val="1"/>
      </rPr>
      <t>Tzu Hsuan Chiang*</t>
    </r>
  </si>
  <si>
    <r>
      <rPr>
        <sz val="12"/>
        <rFont val="新細明體"/>
        <family val="1"/>
        <charset val="136"/>
      </rPr>
      <t>臺灣臺北科技大學</t>
    </r>
  </si>
  <si>
    <r>
      <rPr>
        <b/>
        <u/>
        <sz val="12"/>
        <rFont val="新細明體"/>
        <family val="1"/>
        <charset val="136"/>
      </rPr>
      <t>江姿萱</t>
    </r>
    <r>
      <rPr>
        <sz val="12"/>
        <rFont val="Times New Roman"/>
        <family val="1"/>
      </rPr>
      <t>*</t>
    </r>
    <r>
      <rPr>
        <sz val="12"/>
        <rFont val="新細明體"/>
        <family val="1"/>
        <charset val="136"/>
      </rPr>
      <t>、賴沛儀</t>
    </r>
  </si>
  <si>
    <r>
      <rPr>
        <sz val="12"/>
        <rFont val="新細明體"/>
        <family val="1"/>
        <charset val="136"/>
      </rPr>
      <t>三維有序微孔二氧化矽</t>
    </r>
    <r>
      <rPr>
        <sz val="12"/>
        <rFont val="Times New Roman"/>
        <family val="1"/>
      </rPr>
      <t>/</t>
    </r>
    <r>
      <rPr>
        <sz val="12"/>
        <rFont val="新細明體"/>
        <family val="1"/>
        <charset val="136"/>
      </rPr>
      <t>聚酯樹脂複合隔離膜之電導性探討</t>
    </r>
  </si>
  <si>
    <r>
      <t>2022</t>
    </r>
    <r>
      <rPr>
        <sz val="12"/>
        <rFont val="新細明體"/>
        <family val="1"/>
        <charset val="136"/>
      </rPr>
      <t>中華民國高分子學會年會、第</t>
    </r>
    <r>
      <rPr>
        <sz val="12"/>
        <rFont val="Times New Roman"/>
        <family val="1"/>
      </rPr>
      <t>45</t>
    </r>
    <r>
      <rPr>
        <sz val="12"/>
        <rFont val="新細明體"/>
        <family val="1"/>
        <charset val="136"/>
      </rPr>
      <t>屆高分子學術研討會暨科技部</t>
    </r>
    <r>
      <rPr>
        <sz val="12"/>
        <rFont val="Times New Roman"/>
        <family val="1"/>
      </rPr>
      <t>110</t>
    </r>
    <r>
      <rPr>
        <sz val="12"/>
        <rFont val="新細明體"/>
        <family val="1"/>
        <charset val="136"/>
      </rPr>
      <t>年度高分子學門成果發表會以及前瞻高分子科學與技術國際研討會</t>
    </r>
  </si>
  <si>
    <r>
      <rPr>
        <sz val="12"/>
        <rFont val="新細明體"/>
        <family val="1"/>
        <charset val="136"/>
      </rPr>
      <t>臺灣</t>
    </r>
    <r>
      <rPr>
        <sz val="12"/>
        <rFont val="Times New Roman"/>
        <family val="1"/>
      </rPr>
      <t>/</t>
    </r>
    <r>
      <rPr>
        <sz val="12"/>
        <rFont val="新細明體"/>
        <family val="1"/>
        <charset val="136"/>
      </rPr>
      <t>臺中：臺中勤益科技大學</t>
    </r>
  </si>
  <si>
    <r>
      <rPr>
        <sz val="12"/>
        <rFont val="新細明體"/>
        <family val="1"/>
        <charset val="136"/>
      </rPr>
      <t>陳一茵、</t>
    </r>
    <r>
      <rPr>
        <b/>
        <u/>
        <sz val="12"/>
        <rFont val="新細明體"/>
        <family val="1"/>
        <charset val="136"/>
      </rPr>
      <t>江姿萱</t>
    </r>
    <r>
      <rPr>
        <b/>
        <u/>
        <sz val="12"/>
        <rFont val="Times New Roman"/>
        <family val="1"/>
      </rPr>
      <t>*</t>
    </r>
  </si>
  <si>
    <r>
      <rPr>
        <sz val="12"/>
        <rFont val="新細明體"/>
        <family val="1"/>
        <charset val="136"/>
      </rPr>
      <t>氧化鑭鍶鎳陶瓷材料摻雜不同金屬之介電性質探討及電致發光之應用</t>
    </r>
  </si>
  <si>
    <r>
      <t>2022</t>
    </r>
    <r>
      <rPr>
        <sz val="12"/>
        <rFont val="新細明體"/>
        <family val="1"/>
        <charset val="136"/>
      </rPr>
      <t>功能性材料研討會</t>
    </r>
  </si>
  <si>
    <r>
      <rPr>
        <sz val="12"/>
        <rFont val="新細明體"/>
        <family val="1"/>
        <charset val="136"/>
      </rPr>
      <t>臺灣</t>
    </r>
    <r>
      <rPr>
        <sz val="12"/>
        <rFont val="Times New Roman"/>
        <family val="1"/>
      </rPr>
      <t>/</t>
    </r>
    <r>
      <rPr>
        <sz val="12"/>
        <rFont val="新細明體"/>
        <family val="1"/>
        <charset val="136"/>
      </rPr>
      <t>台南：南台科技大學</t>
    </r>
    <r>
      <rPr>
        <sz val="12"/>
        <rFont val="Times New Roman"/>
        <family val="1"/>
      </rPr>
      <t>(</t>
    </r>
    <r>
      <rPr>
        <sz val="12"/>
        <rFont val="新細明體"/>
        <family val="1"/>
        <charset val="136"/>
      </rPr>
      <t>線上</t>
    </r>
    <r>
      <rPr>
        <sz val="12"/>
        <rFont val="Times New Roman"/>
        <family val="1"/>
      </rPr>
      <t>)</t>
    </r>
  </si>
  <si>
    <r>
      <rPr>
        <b/>
        <sz val="15"/>
        <rFont val="新細明體"/>
        <family val="1"/>
        <charset val="136"/>
      </rPr>
      <t>能源工程學系</t>
    </r>
    <r>
      <rPr>
        <b/>
        <sz val="15"/>
        <rFont val="Times New Roman"/>
        <family val="1"/>
      </rPr>
      <t xml:space="preserve"> </t>
    </r>
    <r>
      <rPr>
        <b/>
        <sz val="15"/>
        <rFont val="新細明體"/>
        <family val="1"/>
        <charset val="136"/>
      </rPr>
      <t>小計</t>
    </r>
  </si>
  <si>
    <r>
      <rPr>
        <sz val="12"/>
        <rFont val="新細明體"/>
        <family val="1"/>
        <charset val="136"/>
      </rPr>
      <t>境內：</t>
    </r>
    <r>
      <rPr>
        <sz val="12"/>
        <rFont val="Times New Roman"/>
        <family val="1"/>
      </rPr>
      <t xml:space="preserve">4
</t>
    </r>
    <r>
      <rPr>
        <sz val="12"/>
        <rFont val="新細明體"/>
        <family val="1"/>
        <charset val="136"/>
      </rPr>
      <t>境外：</t>
    </r>
    <r>
      <rPr>
        <sz val="12"/>
        <rFont val="Times New Roman"/>
        <family val="1"/>
      </rPr>
      <t>0</t>
    </r>
  </si>
  <si>
    <r>
      <rPr>
        <sz val="12"/>
        <rFont val="新細明體"/>
        <family val="1"/>
        <charset val="136"/>
      </rPr>
      <t>理工
理工
電資</t>
    </r>
  </si>
  <si>
    <r>
      <rPr>
        <sz val="12"/>
        <rFont val="新細明體"/>
        <family val="1"/>
        <charset val="136"/>
      </rPr>
      <t>機械工程學系
機械工程學系
電子工程學系</t>
    </r>
  </si>
  <si>
    <r>
      <rPr>
        <sz val="12"/>
        <rFont val="新細明體"/>
        <family val="1"/>
        <charset val="136"/>
      </rPr>
      <t>張致文
侯帝光
蔡明峰</t>
    </r>
  </si>
  <si>
    <r>
      <rPr>
        <b/>
        <u/>
        <sz val="12"/>
        <rFont val="Times New Roman"/>
        <family val="1"/>
      </rPr>
      <t>Chih-Wen Chang</t>
    </r>
    <r>
      <rPr>
        <sz val="12"/>
        <rFont val="Times New Roman"/>
        <family val="1"/>
      </rPr>
      <t xml:space="preserve">*, </t>
    </r>
    <r>
      <rPr>
        <b/>
        <u/>
        <sz val="12"/>
        <rFont val="Times New Roman"/>
        <family val="1"/>
      </rPr>
      <t>Ti-Kuang Hou</t>
    </r>
    <r>
      <rPr>
        <sz val="12"/>
        <rFont val="Times New Roman"/>
        <family val="1"/>
      </rPr>
      <t xml:space="preserve">, Li-Wei Liu, </t>
    </r>
    <r>
      <rPr>
        <b/>
        <u/>
        <sz val="12"/>
        <rFont val="Times New Roman"/>
        <family val="1"/>
      </rPr>
      <t>Ming-Fong Tsai</t>
    </r>
    <r>
      <rPr>
        <sz val="12"/>
        <rFont val="Times New Roman"/>
        <family val="1"/>
      </rPr>
      <t xml:space="preserve"> and Cheng-Chi Wang</t>
    </r>
  </si>
  <si>
    <r>
      <rPr>
        <sz val="12"/>
        <rFont val="新細明體"/>
        <family val="1"/>
        <charset val="136"/>
      </rPr>
      <t>中國機械工程學會第</t>
    </r>
    <r>
      <rPr>
        <sz val="12"/>
        <rFont val="Times New Roman"/>
        <family val="1"/>
      </rPr>
      <t xml:space="preserve"> 39 </t>
    </r>
    <r>
      <rPr>
        <sz val="12"/>
        <rFont val="新細明體"/>
        <family val="1"/>
        <charset val="136"/>
      </rPr>
      <t xml:space="preserve">屆全國學術研討會
</t>
    </r>
    <r>
      <rPr>
        <sz val="12"/>
        <rFont val="Times New Roman"/>
        <family val="1"/>
      </rPr>
      <t>Chinese Society of Mechanical Engineers(CSME2022)</t>
    </r>
  </si>
  <si>
    <r>
      <rPr>
        <b/>
        <u/>
        <sz val="12"/>
        <rFont val="Times New Roman"/>
        <family val="1"/>
      </rPr>
      <t>Chih-Wen Chang</t>
    </r>
    <r>
      <rPr>
        <sz val="12"/>
        <rFont val="Times New Roman"/>
        <family val="1"/>
      </rPr>
      <t xml:space="preserve">*, </t>
    </r>
    <r>
      <rPr>
        <b/>
        <u/>
        <sz val="12"/>
        <rFont val="Times New Roman"/>
        <family val="1"/>
      </rPr>
      <t>Ti-Kuang Hou</t>
    </r>
    <r>
      <rPr>
        <sz val="12"/>
        <rFont val="Times New Roman"/>
        <family val="1"/>
      </rPr>
      <t xml:space="preserve">, Cheng-Chi Wang, </t>
    </r>
    <r>
      <rPr>
        <b/>
        <u/>
        <sz val="12"/>
        <rFont val="Times New Roman"/>
        <family val="1"/>
      </rPr>
      <t>Ming-Fong Tsai</t>
    </r>
    <r>
      <rPr>
        <sz val="12"/>
        <rFont val="Times New Roman"/>
        <family val="1"/>
      </rPr>
      <t xml:space="preserve"> and Li-Wei Liu</t>
    </r>
  </si>
  <si>
    <r>
      <rPr>
        <b/>
        <u/>
        <sz val="12"/>
        <rFont val="Times New Roman"/>
        <family val="1"/>
      </rPr>
      <t>Chih-Wen Chang*,</t>
    </r>
    <r>
      <rPr>
        <sz val="12"/>
        <rFont val="Times New Roman"/>
        <family val="1"/>
      </rPr>
      <t xml:space="preserve"> </t>
    </r>
    <r>
      <rPr>
        <b/>
        <u/>
        <sz val="12"/>
        <rFont val="Times New Roman"/>
        <family val="1"/>
      </rPr>
      <t>Ti-Kuang Hou</t>
    </r>
    <r>
      <rPr>
        <sz val="12"/>
        <rFont val="Times New Roman"/>
        <family val="1"/>
      </rPr>
      <t>, Cheng-Chi Wang, Li-Wei Liu and</t>
    </r>
    <r>
      <rPr>
        <b/>
        <sz val="12"/>
        <rFont val="Times New Roman"/>
        <family val="1"/>
      </rPr>
      <t xml:space="preserve"> </t>
    </r>
    <r>
      <rPr>
        <b/>
        <u/>
        <sz val="12"/>
        <rFont val="Times New Roman"/>
        <family val="1"/>
      </rPr>
      <t>Ming-Fong Tsai</t>
    </r>
  </si>
  <si>
    <r>
      <rPr>
        <sz val="12"/>
        <rFont val="新細明體"/>
        <family val="1"/>
        <charset val="136"/>
      </rPr>
      <t>鄒仕豪</t>
    </r>
  </si>
  <si>
    <r>
      <rPr>
        <b/>
        <u/>
        <sz val="12"/>
        <rFont val="Times New Roman"/>
        <family val="1"/>
      </rPr>
      <t>Quoc-Hung Phan*</t>
    </r>
    <r>
      <rPr>
        <sz val="12"/>
        <rFont val="Times New Roman"/>
        <family val="1"/>
      </rPr>
      <t>, Quoc-Thinh Dinh</t>
    </r>
  </si>
  <si>
    <r>
      <t>Quoc-Thinh Dinh,</t>
    </r>
    <r>
      <rPr>
        <b/>
        <u/>
        <sz val="12"/>
        <rFont val="Times New Roman"/>
        <family val="1"/>
      </rPr>
      <t xml:space="preserve"> Quoc-Hung Phan</t>
    </r>
    <r>
      <rPr>
        <sz val="12"/>
        <rFont val="Times New Roman"/>
        <family val="1"/>
      </rPr>
      <t>*</t>
    </r>
  </si>
  <si>
    <r>
      <t>Taiwan/Taoyuan /</t>
    </r>
    <r>
      <rPr>
        <sz val="12"/>
        <rFont val="新細明體"/>
        <family val="1"/>
        <charset val="136"/>
      </rPr>
      <t>中央大學</t>
    </r>
  </si>
  <si>
    <r>
      <t>Quoc-Hung Phan*</t>
    </r>
    <r>
      <rPr>
        <sz val="12"/>
        <rFont val="Times New Roman"/>
        <family val="1"/>
      </rPr>
      <t>, Quoc-Thinh Dinh</t>
    </r>
  </si>
  <si>
    <r>
      <rPr>
        <b/>
        <u/>
        <sz val="12"/>
        <rFont val="新細明體"/>
        <family val="1"/>
        <charset val="136"/>
      </rPr>
      <t>潘國興</t>
    </r>
    <r>
      <rPr>
        <b/>
        <u/>
        <sz val="12"/>
        <rFont val="Times New Roman"/>
        <family val="1"/>
      </rPr>
      <t>*</t>
    </r>
    <r>
      <rPr>
        <sz val="12"/>
        <rFont val="Times New Roman"/>
        <family val="1"/>
      </rPr>
      <t xml:space="preserve">, </t>
    </r>
    <r>
      <rPr>
        <sz val="12"/>
        <rFont val="新細明體"/>
        <family val="1"/>
        <charset val="136"/>
      </rPr>
      <t>張家源</t>
    </r>
    <r>
      <rPr>
        <sz val="12"/>
        <rFont val="Times New Roman"/>
        <family val="1"/>
      </rPr>
      <t xml:space="preserve">, </t>
    </r>
    <r>
      <rPr>
        <sz val="12"/>
        <rFont val="新細明體"/>
        <family val="1"/>
        <charset val="136"/>
      </rPr>
      <t>施侑伶</t>
    </r>
    <r>
      <rPr>
        <sz val="12"/>
        <rFont val="Times New Roman"/>
        <family val="1"/>
      </rPr>
      <t xml:space="preserve">, </t>
    </r>
    <r>
      <rPr>
        <sz val="12"/>
        <rFont val="新細明體"/>
        <family val="1"/>
        <charset val="136"/>
      </rPr>
      <t>李維鴻</t>
    </r>
    <r>
      <rPr>
        <sz val="12"/>
        <rFont val="Times New Roman"/>
        <family val="1"/>
      </rPr>
      <t xml:space="preserve">, </t>
    </r>
    <r>
      <rPr>
        <sz val="12"/>
        <rFont val="新細明體"/>
        <family val="1"/>
        <charset val="136"/>
      </rPr>
      <t>陳姿穎</t>
    </r>
  </si>
  <si>
    <r>
      <rPr>
        <sz val="12"/>
        <rFont val="新細明體"/>
        <family val="1"/>
        <charset val="136"/>
      </rPr>
      <t>升讀學習</t>
    </r>
    <r>
      <rPr>
        <sz val="12"/>
        <rFont val="Times New Roman"/>
        <family val="1"/>
      </rPr>
      <t>Yolo5</t>
    </r>
    <r>
      <rPr>
        <sz val="12"/>
        <rFont val="新細明體"/>
        <family val="1"/>
        <charset val="136"/>
      </rPr>
      <t>方法用於番茄自動分類</t>
    </r>
  </si>
  <si>
    <r>
      <rPr>
        <sz val="12"/>
        <rFont val="新細明體"/>
        <family val="1"/>
        <charset val="136"/>
      </rPr>
      <t>李書妤、</t>
    </r>
    <r>
      <rPr>
        <b/>
        <u/>
        <sz val="12"/>
        <rFont val="新細明體"/>
        <family val="1"/>
        <charset val="136"/>
      </rPr>
      <t>潘國興</t>
    </r>
    <r>
      <rPr>
        <b/>
        <u/>
        <sz val="12"/>
        <rFont val="Times New Roman"/>
        <family val="1"/>
      </rPr>
      <t>*</t>
    </r>
  </si>
  <si>
    <r>
      <rPr>
        <sz val="12"/>
        <rFont val="新細明體"/>
        <family val="1"/>
        <charset val="136"/>
      </rPr>
      <t>石墨烯表面等離子共振應用於血糖檢測</t>
    </r>
  </si>
  <si>
    <r>
      <rPr>
        <b/>
        <u/>
        <sz val="12"/>
        <rFont val="新細明體"/>
        <family val="1"/>
        <charset val="136"/>
      </rPr>
      <t>潘國興</t>
    </r>
    <r>
      <rPr>
        <b/>
        <u/>
        <sz val="12"/>
        <rFont val="Times New Roman"/>
        <family val="1"/>
      </rPr>
      <t>*</t>
    </r>
    <r>
      <rPr>
        <sz val="12"/>
        <rFont val="Times New Roman"/>
        <family val="1"/>
      </rPr>
      <t xml:space="preserve">, </t>
    </r>
    <r>
      <rPr>
        <sz val="12"/>
        <rFont val="新細明體"/>
        <family val="1"/>
        <charset val="136"/>
      </rPr>
      <t>李書妤</t>
    </r>
  </si>
  <si>
    <r>
      <rPr>
        <sz val="12"/>
        <rFont val="新細明體"/>
        <family val="1"/>
        <charset val="136"/>
      </rPr>
      <t>石墨烯表面等離子共振應用於非侵入葡萄糖檢測</t>
    </r>
  </si>
  <si>
    <r>
      <rPr>
        <sz val="12"/>
        <rFont val="新細明體"/>
        <family val="1"/>
        <charset val="136"/>
      </rPr>
      <t>張兆宸、蘇崇仁、陳泓瑋、</t>
    </r>
    <r>
      <rPr>
        <b/>
        <u/>
        <sz val="12"/>
        <rFont val="新細明體"/>
        <family val="1"/>
        <charset val="136"/>
      </rPr>
      <t>許進吉</t>
    </r>
    <r>
      <rPr>
        <b/>
        <u/>
        <sz val="12"/>
        <rFont val="Times New Roman"/>
        <family val="1"/>
      </rPr>
      <t>*</t>
    </r>
  </si>
  <si>
    <r>
      <rPr>
        <sz val="12"/>
        <rFont val="新細明體"/>
        <family val="1"/>
        <charset val="136"/>
      </rPr>
      <t>在自由液面上彈跳之</t>
    </r>
    <r>
      <rPr>
        <sz val="12"/>
        <rFont val="Times New Roman"/>
        <family val="1"/>
      </rPr>
      <t>Leidenfrost</t>
    </r>
    <r>
      <rPr>
        <sz val="12"/>
        <rFont val="新細明體"/>
        <family val="1"/>
        <charset val="136"/>
      </rPr>
      <t>金屬球體</t>
    </r>
  </si>
  <si>
    <r>
      <rPr>
        <sz val="12"/>
        <rFont val="新細明體"/>
        <family val="1"/>
        <charset val="136"/>
      </rPr>
      <t>中國機械工程學會</t>
    </r>
    <r>
      <rPr>
        <sz val="12"/>
        <rFont val="Times New Roman"/>
        <family val="1"/>
      </rPr>
      <t xml:space="preserve">39 </t>
    </r>
    <r>
      <rPr>
        <sz val="12"/>
        <rFont val="新細明體"/>
        <family val="1"/>
        <charset val="136"/>
      </rPr>
      <t xml:space="preserve">屆全國學術研討會
</t>
    </r>
    <r>
      <rPr>
        <sz val="12"/>
        <rFont val="Times New Roman"/>
        <family val="1"/>
      </rPr>
      <t>Chinese Society of Mechanical Engineers(CSME2022)</t>
    </r>
  </si>
  <si>
    <r>
      <rPr>
        <sz val="12"/>
        <rFont val="新細明體"/>
        <family val="1"/>
        <charset val="136"/>
      </rPr>
      <t>鄒仕豪、張詠竣、蕭述三</t>
    </r>
  </si>
  <si>
    <r>
      <rPr>
        <sz val="12"/>
        <rFont val="新細明體"/>
        <family val="1"/>
        <charset val="136"/>
      </rPr>
      <t>快速顆粒自由表面流中的震波交互作用之研究</t>
    </r>
  </si>
  <si>
    <r>
      <rPr>
        <sz val="12"/>
        <rFont val="新細明體"/>
        <family val="1"/>
        <charset val="136"/>
      </rPr>
      <t>李羿慧</t>
    </r>
  </si>
  <si>
    <r>
      <rPr>
        <b/>
        <u/>
        <sz val="12"/>
        <rFont val="新細明體"/>
        <family val="1"/>
        <charset val="136"/>
      </rPr>
      <t>李羿慧</t>
    </r>
    <r>
      <rPr>
        <b/>
        <u/>
        <sz val="12"/>
        <rFont val="Times New Roman"/>
        <family val="1"/>
      </rPr>
      <t>*</t>
    </r>
    <r>
      <rPr>
        <sz val="12"/>
        <rFont val="新細明體"/>
        <family val="1"/>
        <charset val="136"/>
      </rPr>
      <t>、馮展華</t>
    </r>
  </si>
  <si>
    <r>
      <rPr>
        <sz val="12"/>
        <rFont val="新細明體"/>
        <family val="1"/>
        <charset val="136"/>
      </rPr>
      <t>面銑式面齒輪設計與製造方法之研究</t>
    </r>
  </si>
  <si>
    <r>
      <rPr>
        <sz val="12"/>
        <rFont val="新細明體"/>
        <family val="1"/>
        <charset val="136"/>
      </rPr>
      <t>邱永瀚、蔡翔宇、翁億豪、</t>
    </r>
    <r>
      <rPr>
        <b/>
        <u/>
        <sz val="12"/>
        <rFont val="新細明體"/>
        <family val="1"/>
        <charset val="136"/>
      </rPr>
      <t>許進吉</t>
    </r>
    <r>
      <rPr>
        <b/>
        <u/>
        <sz val="12"/>
        <rFont val="Times New Roman"/>
        <family val="1"/>
      </rPr>
      <t>*</t>
    </r>
  </si>
  <si>
    <r>
      <rPr>
        <sz val="12"/>
        <rFont val="新細明體"/>
        <family val="1"/>
        <charset val="136"/>
      </rPr>
      <t>真空壓力下萊頓佛斯特蒸氣層對液滴衝擊之動態潤濕影響</t>
    </r>
  </si>
  <si>
    <r>
      <rPr>
        <sz val="12"/>
        <rFont val="新細明體"/>
        <family val="1"/>
        <charset val="136"/>
      </rPr>
      <t>陳冠霖、沈立宗、鄒仕豪、蕭述三</t>
    </r>
  </si>
  <si>
    <r>
      <rPr>
        <sz val="12"/>
        <rFont val="新細明體"/>
        <family val="1"/>
        <charset val="136"/>
      </rPr>
      <t>高爐爐頂料槽</t>
    </r>
    <r>
      <rPr>
        <sz val="12"/>
        <rFont val="Times New Roman"/>
        <family val="1"/>
      </rPr>
      <t>HB</t>
    </r>
    <r>
      <rPr>
        <sz val="12"/>
        <rFont val="新細明體"/>
        <family val="1"/>
        <charset val="136"/>
      </rPr>
      <t>進料之研究</t>
    </r>
  </si>
  <si>
    <r>
      <t>2022</t>
    </r>
    <r>
      <rPr>
        <sz val="12"/>
        <rFont val="新細明體"/>
        <family val="1"/>
        <charset val="136"/>
      </rPr>
      <t>年中華民國力學學會年會暨第四十六屆全國力學會議</t>
    </r>
  </si>
  <si>
    <r>
      <rPr>
        <sz val="12"/>
        <rFont val="新細明體"/>
        <family val="1"/>
        <charset val="136"/>
      </rPr>
      <t>臺灣</t>
    </r>
    <r>
      <rPr>
        <sz val="12"/>
        <rFont val="Times New Roman"/>
        <family val="1"/>
      </rPr>
      <t>/</t>
    </r>
    <r>
      <rPr>
        <sz val="12"/>
        <rFont val="新細明體"/>
        <family val="1"/>
        <charset val="136"/>
      </rPr>
      <t>高雄：國立高雄科技大學</t>
    </r>
  </si>
  <si>
    <r>
      <rPr>
        <sz val="12"/>
        <rFont val="新細明體"/>
        <family val="1"/>
        <charset val="136"/>
      </rPr>
      <t>陳冠宏、</t>
    </r>
    <r>
      <rPr>
        <b/>
        <u/>
        <sz val="12"/>
        <rFont val="新細明體"/>
        <family val="1"/>
        <charset val="136"/>
      </rPr>
      <t>李羿慧</t>
    </r>
    <r>
      <rPr>
        <sz val="12"/>
        <rFont val="新細明體"/>
        <family val="1"/>
        <charset val="136"/>
      </rPr>
      <t>、馮展華</t>
    </r>
  </si>
  <si>
    <r>
      <rPr>
        <sz val="12"/>
        <rFont val="新細明體"/>
        <family val="1"/>
        <charset val="136"/>
      </rPr>
      <t>強力刮齒方法製造面齒輪方法研究</t>
    </r>
  </si>
  <si>
    <r>
      <rPr>
        <sz val="12"/>
        <rFont val="新細明體"/>
        <family val="1"/>
        <charset val="136"/>
      </rPr>
      <t>林永皇、蔡翔宇、劉珈呈、陳冠廷、翁彗慈、張銘彥、謝健、</t>
    </r>
    <r>
      <rPr>
        <b/>
        <u/>
        <sz val="12"/>
        <rFont val="新細明體"/>
        <family val="1"/>
        <charset val="136"/>
      </rPr>
      <t>許進吉</t>
    </r>
    <r>
      <rPr>
        <b/>
        <u/>
        <sz val="12"/>
        <rFont val="Times New Roman"/>
        <family val="1"/>
      </rPr>
      <t>*</t>
    </r>
  </si>
  <si>
    <r>
      <rPr>
        <sz val="12"/>
        <rFont val="新細明體"/>
        <family val="1"/>
        <charset val="136"/>
      </rPr>
      <t>沈志偉、陳韋任、</t>
    </r>
    <r>
      <rPr>
        <b/>
        <u/>
        <sz val="12"/>
        <rFont val="新細明體"/>
        <family val="1"/>
        <charset val="136"/>
      </rPr>
      <t>李羿慧</t>
    </r>
    <r>
      <rPr>
        <sz val="12"/>
        <rFont val="新細明體"/>
        <family val="1"/>
        <charset val="136"/>
      </rPr>
      <t>、馮展華</t>
    </r>
  </si>
  <si>
    <r>
      <rPr>
        <sz val="12"/>
        <rFont val="新細明體"/>
        <family val="1"/>
        <charset val="136"/>
      </rPr>
      <t>傘齒輪強度計算與驗證</t>
    </r>
  </si>
  <si>
    <r>
      <rPr>
        <sz val="12"/>
        <rFont val="新細明體"/>
        <family val="1"/>
        <charset val="136"/>
      </rPr>
      <t>鄒仕豪、李育誠、蕭述三</t>
    </r>
  </si>
  <si>
    <r>
      <rPr>
        <sz val="12"/>
        <rFont val="新細明體"/>
        <family val="1"/>
        <charset val="136"/>
      </rPr>
      <t>循環式流槽中流體對顆粒床的夾帶沉積現象之研究</t>
    </r>
  </si>
  <si>
    <r>
      <rPr>
        <sz val="12"/>
        <rFont val="新細明體"/>
        <family val="1"/>
        <charset val="136"/>
      </rPr>
      <t>賴威璁，陳冠宏，</t>
    </r>
    <r>
      <rPr>
        <b/>
        <u/>
        <sz val="12"/>
        <rFont val="新細明體"/>
        <family val="1"/>
        <charset val="136"/>
      </rPr>
      <t>李羿慧</t>
    </r>
    <r>
      <rPr>
        <sz val="12"/>
        <rFont val="新細明體"/>
        <family val="1"/>
        <charset val="136"/>
      </rPr>
      <t>，馮展華</t>
    </r>
  </si>
  <si>
    <r>
      <rPr>
        <sz val="12"/>
        <rFont val="新細明體"/>
        <family val="1"/>
        <charset val="136"/>
      </rPr>
      <t>戟齒輪切削力優化之研究</t>
    </r>
  </si>
  <si>
    <r>
      <rPr>
        <sz val="12"/>
        <rFont val="新細明體"/>
        <family val="1"/>
        <charset val="136"/>
      </rPr>
      <t>第</t>
    </r>
    <r>
      <rPr>
        <sz val="12"/>
        <rFont val="Times New Roman"/>
        <family val="1"/>
      </rPr>
      <t>25</t>
    </r>
    <r>
      <rPr>
        <sz val="12"/>
        <rFont val="新細明體"/>
        <family val="1"/>
        <charset val="136"/>
      </rPr>
      <t>屆全國機構與機器設計學術研討會</t>
    </r>
  </si>
  <si>
    <r>
      <rPr>
        <sz val="12"/>
        <rFont val="新細明體"/>
        <family val="1"/>
        <charset val="136"/>
      </rPr>
      <t>臺灣</t>
    </r>
    <r>
      <rPr>
        <sz val="12"/>
        <rFont val="Times New Roman"/>
        <family val="1"/>
      </rPr>
      <t>/</t>
    </r>
    <r>
      <rPr>
        <sz val="12"/>
        <rFont val="新細明體"/>
        <family val="1"/>
        <charset val="136"/>
      </rPr>
      <t>高雄：國立中山大學</t>
    </r>
  </si>
  <si>
    <r>
      <rPr>
        <sz val="12"/>
        <rFont val="新細明體"/>
        <family val="1"/>
        <charset val="136"/>
      </rPr>
      <t>詹承儒，陳韋任，</t>
    </r>
    <r>
      <rPr>
        <b/>
        <u/>
        <sz val="12"/>
        <rFont val="新細明體"/>
        <family val="1"/>
        <charset val="136"/>
      </rPr>
      <t>李羿慧</t>
    </r>
    <r>
      <rPr>
        <sz val="12"/>
        <rFont val="新細明體"/>
        <family val="1"/>
        <charset val="136"/>
      </rPr>
      <t>，馮展華</t>
    </r>
  </si>
  <si>
    <r>
      <rPr>
        <sz val="12"/>
        <rFont val="新細明體"/>
        <family val="1"/>
        <charset val="136"/>
      </rPr>
      <t>戟齒輪條狀刀具之刃口輪磨研究</t>
    </r>
  </si>
  <si>
    <r>
      <rPr>
        <sz val="12"/>
        <rFont val="新細明體"/>
        <family val="1"/>
        <charset val="136"/>
      </rPr>
      <t>張哲愷、</t>
    </r>
    <r>
      <rPr>
        <b/>
        <u/>
        <sz val="12"/>
        <rFont val="新細明體"/>
        <family val="1"/>
        <charset val="136"/>
      </rPr>
      <t>張致文</t>
    </r>
    <r>
      <rPr>
        <sz val="12"/>
        <rFont val="Times New Roman"/>
        <family val="1"/>
      </rPr>
      <t>*</t>
    </r>
  </si>
  <si>
    <r>
      <rPr>
        <sz val="12"/>
        <rFont val="新細明體"/>
        <family val="1"/>
        <charset val="136"/>
      </rPr>
      <t>智慧製造之貨物運輸資料管理系統</t>
    </r>
  </si>
  <si>
    <r>
      <rPr>
        <b/>
        <sz val="12"/>
        <rFont val="新細明體"/>
        <family val="1"/>
        <charset val="136"/>
      </rPr>
      <t>鄒仕豪</t>
    </r>
    <r>
      <rPr>
        <b/>
        <sz val="12"/>
        <rFont val="Times New Roman"/>
        <family val="1"/>
      </rPr>
      <t>*</t>
    </r>
    <r>
      <rPr>
        <sz val="12"/>
        <rFont val="新細明體"/>
        <family val="1"/>
        <charset val="136"/>
      </rPr>
      <t>、蕭述三</t>
    </r>
  </si>
  <si>
    <r>
      <rPr>
        <sz val="12"/>
        <rFont val="新細明體"/>
        <family val="1"/>
        <charset val="136"/>
      </rPr>
      <t>潰壩顆粒流場中侵蝕夾帶行為之探討</t>
    </r>
  </si>
  <si>
    <r>
      <rPr>
        <sz val="12"/>
        <rFont val="新細明體"/>
        <family val="1"/>
        <charset val="136"/>
      </rPr>
      <t>中國機械工程學會第三十九屆全國學術研討會</t>
    </r>
  </si>
  <si>
    <r>
      <rPr>
        <sz val="12"/>
        <rFont val="新細明體"/>
        <family val="1"/>
        <charset val="136"/>
      </rPr>
      <t>林育嫺，陳韋任，</t>
    </r>
    <r>
      <rPr>
        <b/>
        <u/>
        <sz val="12"/>
        <rFont val="新細明體"/>
        <family val="1"/>
        <charset val="136"/>
      </rPr>
      <t>李羿慧</t>
    </r>
    <r>
      <rPr>
        <sz val="12"/>
        <rFont val="新細明體"/>
        <family val="1"/>
        <charset val="136"/>
      </rPr>
      <t>，馮展華</t>
    </r>
  </si>
  <si>
    <r>
      <rPr>
        <sz val="12"/>
        <rFont val="新細明體"/>
        <family val="1"/>
        <charset val="136"/>
      </rPr>
      <t>齒輪量測儀設計與開發</t>
    </r>
  </si>
  <si>
    <r>
      <rPr>
        <sz val="12"/>
        <rFont val="新細明體"/>
        <family val="1"/>
        <charset val="136"/>
      </rPr>
      <t>鄒仕豪、楊上禎</t>
    </r>
  </si>
  <si>
    <r>
      <rPr>
        <sz val="12"/>
        <rFont val="新細明體"/>
        <family val="1"/>
        <charset val="136"/>
      </rPr>
      <t>應用全卷積深度學習語意分割技術於顆粒塌陷流場中流動行為之研究</t>
    </r>
  </si>
  <si>
    <r>
      <rPr>
        <sz val="12"/>
        <rFont val="新細明體"/>
        <family val="1"/>
        <charset val="136"/>
      </rPr>
      <t>境內：</t>
    </r>
    <r>
      <rPr>
        <sz val="12"/>
        <rFont val="Times New Roman"/>
        <family val="1"/>
      </rPr>
      <t xml:space="preserve">25
</t>
    </r>
    <r>
      <rPr>
        <sz val="12"/>
        <rFont val="新細明體"/>
        <family val="1"/>
        <charset val="136"/>
      </rPr>
      <t>境外：</t>
    </r>
    <r>
      <rPr>
        <sz val="12"/>
        <rFont val="Times New Roman"/>
        <family val="1"/>
      </rPr>
      <t>2</t>
    </r>
  </si>
  <si>
    <r>
      <rPr>
        <sz val="12"/>
        <rFont val="新細明體"/>
        <family val="1"/>
        <charset val="136"/>
      </rPr>
      <t>國際：</t>
    </r>
    <r>
      <rPr>
        <sz val="12"/>
        <rFont val="Times New Roman"/>
        <family val="1"/>
      </rPr>
      <t>4</t>
    </r>
  </si>
  <si>
    <r>
      <t>2.</t>
    </r>
    <r>
      <rPr>
        <sz val="14"/>
        <rFont val="新細明體"/>
        <family val="1"/>
        <charset val="136"/>
      </rPr>
      <t>工</t>
    </r>
  </si>
  <si>
    <r>
      <rPr>
        <sz val="14"/>
        <rFont val="新細明體"/>
        <family val="1"/>
        <charset val="136"/>
      </rPr>
      <t>是</t>
    </r>
  </si>
  <si>
    <r>
      <rPr>
        <sz val="14"/>
        <rFont val="新細明體"/>
        <family val="1"/>
        <charset val="136"/>
      </rPr>
      <t>外文</t>
    </r>
  </si>
  <si>
    <r>
      <rPr>
        <sz val="12"/>
        <rFont val="新細明體"/>
        <family val="1"/>
        <charset val="136"/>
      </rPr>
      <t>張坤森</t>
    </r>
  </si>
  <si>
    <r>
      <rPr>
        <sz val="14"/>
        <rFont val="新細明體"/>
        <family val="1"/>
        <charset val="136"/>
      </rPr>
      <t>英文</t>
    </r>
  </si>
  <si>
    <r>
      <rPr>
        <sz val="14"/>
        <rFont val="新細明體"/>
        <family val="1"/>
        <charset val="136"/>
      </rPr>
      <t>邱孔濱、張坤森、黃清珊、張晴晴、陳湘涵、丁婧</t>
    </r>
  </si>
  <si>
    <r>
      <rPr>
        <sz val="14"/>
        <rFont val="新細明體"/>
        <family val="1"/>
        <charset val="136"/>
      </rPr>
      <t>不銹鋼集塵灰濕式萃取與燒製玻璃之研究</t>
    </r>
  </si>
  <si>
    <r>
      <rPr>
        <sz val="14"/>
        <rFont val="新細明體"/>
        <family val="1"/>
        <charset val="136"/>
      </rPr>
      <t>中華民國環境工程學會</t>
    </r>
    <r>
      <rPr>
        <sz val="14"/>
        <rFont val="Times New Roman"/>
        <family val="1"/>
      </rPr>
      <t xml:space="preserve"> 2022</t>
    </r>
    <r>
      <rPr>
        <sz val="14"/>
        <rFont val="新細明體"/>
        <family val="1"/>
        <charset val="136"/>
      </rPr>
      <t>廢棄物處理技術研討會</t>
    </r>
  </si>
  <si>
    <r>
      <rPr>
        <sz val="14"/>
        <rFont val="新細明體"/>
        <family val="1"/>
        <charset val="136"/>
      </rPr>
      <t>臺灣</t>
    </r>
    <r>
      <rPr>
        <sz val="14"/>
        <rFont val="Times New Roman"/>
        <family val="1"/>
      </rPr>
      <t>/</t>
    </r>
    <r>
      <rPr>
        <sz val="14"/>
        <rFont val="新細明體"/>
        <family val="1"/>
        <charset val="136"/>
      </rPr>
      <t>高雄：國立中山大學</t>
    </r>
  </si>
  <si>
    <r>
      <rPr>
        <sz val="14"/>
        <rFont val="新細明體"/>
        <family val="1"/>
        <charset val="136"/>
      </rPr>
      <t>否</t>
    </r>
  </si>
  <si>
    <r>
      <rPr>
        <sz val="14"/>
        <rFont val="新細明體"/>
        <family val="1"/>
        <charset val="136"/>
      </rPr>
      <t>中文</t>
    </r>
  </si>
  <si>
    <r>
      <rPr>
        <sz val="14"/>
        <rFont val="新細明體"/>
        <family val="1"/>
        <charset val="136"/>
      </rPr>
      <t>柯昀萱、張坤森、邱孔濱、楊之節、邱至誠、范宏德</t>
    </r>
  </si>
  <si>
    <r>
      <rPr>
        <sz val="14"/>
        <rFont val="新細明體"/>
        <family val="1"/>
        <charset val="136"/>
      </rPr>
      <t>由固化至無害化</t>
    </r>
    <r>
      <rPr>
        <sz val="14"/>
        <rFont val="Times New Roman"/>
        <family val="1"/>
      </rPr>
      <t>―</t>
    </r>
    <r>
      <rPr>
        <sz val="14"/>
        <rFont val="新細明體"/>
        <family val="1"/>
        <charset val="136"/>
      </rPr>
      <t>有害事業廢棄物焚化飛灰之無害化研究</t>
    </r>
  </si>
  <si>
    <r>
      <rPr>
        <sz val="14"/>
        <rFont val="新細明體"/>
        <family val="1"/>
        <charset val="136"/>
      </rPr>
      <t>張坤森、黃清珊、邱孔濱、廖宜柔、鍾昀彤、張芝宇</t>
    </r>
  </si>
  <si>
    <r>
      <rPr>
        <sz val="14"/>
        <rFont val="新細明體"/>
        <family val="1"/>
        <charset val="136"/>
      </rPr>
      <t>開發無害焚化飛灰及添加水庫淤泥燒製有價玻璃之研究</t>
    </r>
  </si>
  <si>
    <r>
      <rPr>
        <sz val="12"/>
        <rFont val="新細明體"/>
        <family val="1"/>
        <charset val="136"/>
      </rPr>
      <t>盧冠宇；吳侑霖；郭昱晨；張募彬；郭家宏</t>
    </r>
  </si>
  <si>
    <r>
      <rPr>
        <sz val="12"/>
        <rFont val="新細明體"/>
        <family val="1"/>
        <charset val="136"/>
      </rPr>
      <t>微波輔助二階段退火法製備耐高溫</t>
    </r>
    <r>
      <rPr>
        <sz val="12"/>
        <rFont val="Times New Roman"/>
        <family val="1"/>
      </rPr>
      <t>Pt-Ni/LaAl2O3/CeO2</t>
    </r>
    <r>
      <rPr>
        <sz val="12"/>
        <rFont val="新細明體"/>
        <family val="1"/>
        <charset val="136"/>
      </rPr>
      <t>氣化觸媒提升合成氣中氫氣之研究</t>
    </r>
  </si>
  <si>
    <r>
      <rPr>
        <sz val="12"/>
        <rFont val="新細明體"/>
        <family val="1"/>
        <charset val="136"/>
      </rPr>
      <t>中華民國環境工程學會</t>
    </r>
    <r>
      <rPr>
        <sz val="12"/>
        <rFont val="Times New Roman"/>
        <family val="1"/>
      </rPr>
      <t xml:space="preserve"> 2022</t>
    </r>
    <r>
      <rPr>
        <sz val="12"/>
        <rFont val="新細明體"/>
        <family val="1"/>
        <charset val="136"/>
      </rPr>
      <t>空氣污染控制技術研討會</t>
    </r>
  </si>
  <si>
    <r>
      <rPr>
        <sz val="12"/>
        <rFont val="新細明體"/>
        <family val="1"/>
        <charset val="136"/>
      </rPr>
      <t>郭昱晨；盧冠宇；張募彬；郭家宏</t>
    </r>
  </si>
  <si>
    <r>
      <rPr>
        <sz val="12"/>
        <rFont val="新細明體"/>
        <family val="1"/>
        <charset val="136"/>
      </rPr>
      <t>聚丙烯與稻殼混合模擬固體再生燃料燃燒性能評估之研究</t>
    </r>
  </si>
  <si>
    <r>
      <rPr>
        <sz val="12"/>
        <rFont val="新細明體"/>
        <family val="1"/>
        <charset val="136"/>
      </rPr>
      <t>中華民國環境工程學會</t>
    </r>
    <r>
      <rPr>
        <sz val="12"/>
        <rFont val="Times New Roman"/>
        <family val="1"/>
      </rPr>
      <t xml:space="preserve"> 2022</t>
    </r>
    <r>
      <rPr>
        <sz val="12"/>
        <rFont val="新細明體"/>
        <family val="1"/>
        <charset val="136"/>
      </rPr>
      <t>廢棄物處理技術研討會</t>
    </r>
  </si>
  <si>
    <r>
      <t>Chen-Ting Wu,</t>
    </r>
    <r>
      <rPr>
        <b/>
        <u/>
        <sz val="12"/>
        <rFont val="Times New Roman"/>
        <family val="1"/>
      </rPr>
      <t>Yu-Fang Huang</t>
    </r>
    <r>
      <rPr>
        <sz val="12"/>
        <rFont val="Times New Roman"/>
        <family val="1"/>
      </rPr>
      <t>*</t>
    </r>
  </si>
  <si>
    <r>
      <rPr>
        <sz val="12"/>
        <rFont val="新細明體"/>
        <family val="1"/>
        <charset val="136"/>
      </rPr>
      <t>劉烜瑞</t>
    </r>
    <r>
      <rPr>
        <sz val="12"/>
        <rFont val="Times New Roman"/>
        <family val="1"/>
      </rPr>
      <t>,</t>
    </r>
    <r>
      <rPr>
        <b/>
        <u/>
        <sz val="12"/>
        <rFont val="新細明體"/>
        <family val="1"/>
        <charset val="136"/>
      </rPr>
      <t>黃鈺芳</t>
    </r>
    <r>
      <rPr>
        <sz val="12"/>
        <rFont val="Times New Roman"/>
        <family val="1"/>
      </rPr>
      <t>*</t>
    </r>
  </si>
  <si>
    <r>
      <rPr>
        <sz val="12"/>
        <rFont val="新細明體"/>
        <family val="1"/>
        <charset val="136"/>
      </rPr>
      <t xml:space="preserve">市售麵包與糕餅二苯甲酮類背景值調查及健康風險評估
</t>
    </r>
  </si>
  <si>
    <r>
      <t>2022</t>
    </r>
    <r>
      <rPr>
        <sz val="12"/>
        <rFont val="新細明體"/>
        <family val="1"/>
        <charset val="136"/>
      </rPr>
      <t xml:space="preserve">台灣風險分析學會會員大會暨研討會
</t>
    </r>
  </si>
  <si>
    <r>
      <rPr>
        <sz val="12"/>
        <rFont val="新細明體"/>
        <family val="1"/>
        <charset val="136"/>
      </rPr>
      <t>線上</t>
    </r>
  </si>
  <si>
    <r>
      <rPr>
        <b/>
        <u/>
        <sz val="12"/>
        <rFont val="新細明體"/>
        <family val="1"/>
        <charset val="136"/>
      </rPr>
      <t>黃鈺芳</t>
    </r>
    <r>
      <rPr>
        <sz val="12"/>
        <rFont val="Times New Roman"/>
        <family val="1"/>
      </rPr>
      <t>*,</t>
    </r>
    <r>
      <rPr>
        <sz val="12"/>
        <rFont val="新細明體"/>
        <family val="1"/>
        <charset val="136"/>
      </rPr>
      <t>黃俊傑</t>
    </r>
  </si>
  <si>
    <r>
      <rPr>
        <sz val="12"/>
        <rFont val="新細明體"/>
        <family val="1"/>
        <charset val="136"/>
      </rPr>
      <t>我國市售包裝米與麵條類食品中二苯甲酮類化合物濃度分析及健康風險評估</t>
    </r>
  </si>
  <si>
    <r>
      <t>2022</t>
    </r>
    <r>
      <rPr>
        <sz val="12"/>
        <rFont val="新細明體"/>
        <family val="1"/>
        <charset val="136"/>
      </rPr>
      <t>台灣風險分析學會會員大會暨研討會</t>
    </r>
  </si>
  <si>
    <r>
      <rPr>
        <b/>
        <u/>
        <sz val="12"/>
        <rFont val="新細明體"/>
        <family val="1"/>
        <charset val="136"/>
      </rPr>
      <t>黃鈺芳</t>
    </r>
    <r>
      <rPr>
        <sz val="12"/>
        <rFont val="Times New Roman"/>
        <family val="1"/>
      </rPr>
      <t>,</t>
    </r>
    <r>
      <rPr>
        <sz val="12"/>
        <rFont val="新細明體"/>
        <family val="1"/>
        <charset val="136"/>
      </rPr>
      <t>李貞嫺</t>
    </r>
    <r>
      <rPr>
        <sz val="12"/>
        <rFont val="Times New Roman"/>
        <family val="1"/>
      </rPr>
      <t xml:space="preserve">, </t>
    </r>
    <r>
      <rPr>
        <sz val="12"/>
        <rFont val="新細明體"/>
        <family val="1"/>
        <charset val="136"/>
      </rPr>
      <t>王正雄</t>
    </r>
    <r>
      <rPr>
        <sz val="12"/>
        <rFont val="Times New Roman"/>
        <family val="1"/>
      </rPr>
      <t>,</t>
    </r>
    <r>
      <rPr>
        <sz val="12"/>
        <rFont val="新細明體"/>
        <family val="1"/>
        <charset val="136"/>
      </rPr>
      <t>陳美蓮</t>
    </r>
  </si>
  <si>
    <r>
      <rPr>
        <sz val="12"/>
        <rFont val="新細明體"/>
        <family val="1"/>
        <charset val="136"/>
      </rPr>
      <t>病媒防治業工作者危害因子與健康調查</t>
    </r>
  </si>
  <si>
    <r>
      <t>2022</t>
    </r>
    <r>
      <rPr>
        <sz val="12"/>
        <rFont val="新細明體"/>
        <family val="1"/>
        <charset val="136"/>
      </rPr>
      <t xml:space="preserve">職業衛生暨職業醫學與護理國際學術研討會
</t>
    </r>
    <r>
      <rPr>
        <sz val="12"/>
        <rFont val="Times New Roman"/>
        <family val="1"/>
      </rPr>
      <t>2022 International Conference on Occupational Health, Occupational Medicine, and Occupational Health Nursing</t>
    </r>
  </si>
  <si>
    <r>
      <rPr>
        <sz val="12"/>
        <rFont val="新細明體"/>
        <family val="1"/>
        <charset val="136"/>
      </rPr>
      <t>臺灣</t>
    </r>
    <r>
      <rPr>
        <sz val="12"/>
        <rFont val="Times New Roman"/>
        <family val="1"/>
      </rPr>
      <t>/</t>
    </r>
    <r>
      <rPr>
        <sz val="12"/>
        <rFont val="新細明體"/>
        <family val="1"/>
        <charset val="136"/>
      </rPr>
      <t>台南：國立成功大學</t>
    </r>
  </si>
  <si>
    <r>
      <rPr>
        <b/>
        <u/>
        <sz val="12"/>
        <rFont val="新細明體"/>
        <family val="1"/>
        <charset val="136"/>
      </rPr>
      <t>黃鈺芳</t>
    </r>
    <r>
      <rPr>
        <sz val="12"/>
        <rFont val="Times New Roman"/>
        <family val="1"/>
      </rPr>
      <t>,</t>
    </r>
    <r>
      <rPr>
        <sz val="12"/>
        <rFont val="新細明體"/>
        <family val="1"/>
        <charset val="136"/>
      </rPr>
      <t>李貞嫺</t>
    </r>
    <r>
      <rPr>
        <sz val="12"/>
        <rFont val="Times New Roman"/>
        <family val="1"/>
      </rPr>
      <t>,</t>
    </r>
    <r>
      <rPr>
        <sz val="12"/>
        <rFont val="新細明體"/>
        <family val="1"/>
        <charset val="136"/>
      </rPr>
      <t>王正雄</t>
    </r>
    <r>
      <rPr>
        <sz val="12"/>
        <rFont val="Times New Roman"/>
        <family val="1"/>
      </rPr>
      <t>,</t>
    </r>
    <r>
      <rPr>
        <sz val="12"/>
        <rFont val="新細明體"/>
        <family val="1"/>
        <charset val="136"/>
      </rPr>
      <t>陳美蓮</t>
    </r>
  </si>
  <si>
    <r>
      <rPr>
        <sz val="12"/>
        <rFont val="新細明體"/>
        <family val="1"/>
        <charset val="136"/>
      </rPr>
      <t>病媒防治業工作者環境用藥暴露評估</t>
    </r>
  </si>
  <si>
    <r>
      <rPr>
        <sz val="12"/>
        <rFont val="新細明體"/>
        <family val="1"/>
        <charset val="136"/>
      </rPr>
      <t>陳鑫昌</t>
    </r>
    <r>
      <rPr>
        <sz val="12"/>
        <rFont val="Times New Roman"/>
        <family val="1"/>
      </rPr>
      <t>,</t>
    </r>
    <r>
      <rPr>
        <b/>
        <u/>
        <sz val="12"/>
        <rFont val="新細明體"/>
        <family val="1"/>
        <charset val="136"/>
      </rPr>
      <t>黃鈺芳</t>
    </r>
    <r>
      <rPr>
        <sz val="12"/>
        <rFont val="Times New Roman"/>
        <family val="1"/>
      </rPr>
      <t>,</t>
    </r>
    <r>
      <rPr>
        <sz val="12"/>
        <rFont val="新細明體"/>
        <family val="1"/>
        <charset val="136"/>
      </rPr>
      <t>張瑞斌</t>
    </r>
    <r>
      <rPr>
        <sz val="12"/>
        <rFont val="Times New Roman"/>
        <family val="1"/>
      </rPr>
      <t>,</t>
    </r>
    <r>
      <rPr>
        <sz val="12"/>
        <rFont val="新細明體"/>
        <family val="1"/>
        <charset val="136"/>
      </rPr>
      <t>劉晏君</t>
    </r>
  </si>
  <si>
    <r>
      <rPr>
        <sz val="12"/>
        <rFont val="新細明體"/>
        <family val="1"/>
        <charset val="136"/>
      </rPr>
      <t>紫外線吸收化合物在水產動物之濃度分布及其人體暴露風險</t>
    </r>
  </si>
  <si>
    <r>
      <t xml:space="preserve">2022 </t>
    </r>
    <r>
      <rPr>
        <sz val="12"/>
        <rFont val="新細明體"/>
        <family val="1"/>
        <charset val="136"/>
      </rPr>
      <t>年</t>
    </r>
    <r>
      <rPr>
        <sz val="12"/>
        <rFont val="Times New Roman"/>
        <family val="1"/>
      </rPr>
      <t>(</t>
    </r>
    <r>
      <rPr>
        <sz val="12"/>
        <rFont val="新細明體"/>
        <family val="1"/>
        <charset val="136"/>
      </rPr>
      <t>第</t>
    </r>
    <r>
      <rPr>
        <sz val="12"/>
        <rFont val="Times New Roman"/>
        <family val="1"/>
      </rPr>
      <t>36</t>
    </r>
    <r>
      <rPr>
        <sz val="12"/>
        <rFont val="新細明體"/>
        <family val="1"/>
        <charset val="136"/>
      </rPr>
      <t>屆</t>
    </r>
    <r>
      <rPr>
        <sz val="12"/>
        <rFont val="Times New Roman"/>
        <family val="1"/>
      </rPr>
      <t>)</t>
    </r>
    <r>
      <rPr>
        <sz val="12"/>
        <rFont val="新細明體"/>
        <family val="1"/>
        <charset val="136"/>
      </rPr>
      <t>環境分析化學研討會暨中華民國環境分析學會</t>
    </r>
    <r>
      <rPr>
        <sz val="12"/>
        <rFont val="Times New Roman"/>
        <family val="1"/>
      </rPr>
      <t>111</t>
    </r>
    <r>
      <rPr>
        <sz val="12"/>
        <rFont val="新細明體"/>
        <family val="1"/>
        <charset val="136"/>
      </rPr>
      <t>年度會員大會</t>
    </r>
  </si>
  <si>
    <r>
      <rPr>
        <sz val="12"/>
        <rFont val="新細明體"/>
        <family val="1"/>
        <charset val="136"/>
      </rPr>
      <t>臺灣</t>
    </r>
    <r>
      <rPr>
        <sz val="12"/>
        <rFont val="Times New Roman"/>
        <family val="1"/>
      </rPr>
      <t>/</t>
    </r>
    <r>
      <rPr>
        <sz val="12"/>
        <rFont val="新細明體"/>
        <family val="1"/>
        <charset val="136"/>
      </rPr>
      <t>桃園：行政院環境保護署</t>
    </r>
    <r>
      <rPr>
        <sz val="12"/>
        <rFont val="Times New Roman"/>
        <family val="1"/>
      </rPr>
      <t>-</t>
    </r>
    <r>
      <rPr>
        <sz val="12"/>
        <rFont val="新細明體"/>
        <family val="1"/>
        <charset val="136"/>
      </rPr>
      <t>環境檢驗所</t>
    </r>
  </si>
  <si>
    <r>
      <rPr>
        <sz val="12"/>
        <rFont val="新細明體"/>
        <family val="1"/>
        <charset val="136"/>
      </rPr>
      <t>謝明宏</t>
    </r>
    <r>
      <rPr>
        <sz val="12"/>
        <rFont val="Times New Roman"/>
        <family val="1"/>
      </rPr>
      <t>,</t>
    </r>
    <r>
      <rPr>
        <sz val="12"/>
        <rFont val="新細明體"/>
        <family val="1"/>
        <charset val="136"/>
      </rPr>
      <t>陳美蓮</t>
    </r>
    <r>
      <rPr>
        <sz val="12"/>
        <rFont val="Times New Roman"/>
        <family val="1"/>
      </rPr>
      <t>,</t>
    </r>
    <r>
      <rPr>
        <sz val="12"/>
        <rFont val="新細明體"/>
        <family val="1"/>
        <charset val="136"/>
      </rPr>
      <t>王培瑋</t>
    </r>
    <r>
      <rPr>
        <sz val="12"/>
        <rFont val="Times New Roman"/>
        <family val="1"/>
      </rPr>
      <t>,</t>
    </r>
    <r>
      <rPr>
        <b/>
        <u/>
        <sz val="12"/>
        <rFont val="新細明體"/>
        <family val="1"/>
        <charset val="136"/>
      </rPr>
      <t>黃鈺芳</t>
    </r>
    <r>
      <rPr>
        <b/>
        <u/>
        <sz val="12"/>
        <rFont val="Times New Roman"/>
        <family val="1"/>
      </rPr>
      <t>*</t>
    </r>
  </si>
  <si>
    <r>
      <rPr>
        <sz val="12"/>
        <rFont val="新細明體"/>
        <family val="1"/>
        <charset val="136"/>
      </rPr>
      <t>超高效液相層析串聯質譜儀定量母乳二苯甲酮與其衍生物</t>
    </r>
  </si>
  <si>
    <r>
      <rPr>
        <sz val="12"/>
        <rFont val="新細明體"/>
        <family val="1"/>
        <charset val="136"/>
      </rPr>
      <t>境內：</t>
    </r>
    <r>
      <rPr>
        <sz val="12"/>
        <rFont val="Times New Roman"/>
        <family val="1"/>
      </rPr>
      <t xml:space="preserve">13
</t>
    </r>
    <r>
      <rPr>
        <sz val="12"/>
        <rFont val="新細明體"/>
        <family val="1"/>
        <charset val="136"/>
      </rPr>
      <t>境外：</t>
    </r>
    <r>
      <rPr>
        <sz val="12"/>
        <rFont val="Times New Roman"/>
        <family val="1"/>
      </rPr>
      <t>5</t>
    </r>
  </si>
  <si>
    <r>
      <rPr>
        <sz val="12"/>
        <rFont val="新細明體"/>
        <family val="1"/>
        <charset val="136"/>
      </rPr>
      <t>方裕民</t>
    </r>
  </si>
  <si>
    <r>
      <rPr>
        <sz val="12"/>
        <rFont val="新細明體"/>
        <family val="1"/>
        <charset val="136"/>
      </rPr>
      <t>高子琳，</t>
    </r>
    <r>
      <rPr>
        <b/>
        <u/>
        <sz val="12"/>
        <rFont val="新細明體"/>
        <family val="1"/>
        <charset val="136"/>
      </rPr>
      <t>方裕民</t>
    </r>
    <r>
      <rPr>
        <b/>
        <u/>
        <sz val="12"/>
        <rFont val="Times New Roman"/>
        <family val="1"/>
      </rPr>
      <t>*</t>
    </r>
  </si>
  <si>
    <r>
      <rPr>
        <sz val="12"/>
        <rFont val="新細明體"/>
        <family val="1"/>
        <charset val="136"/>
      </rPr>
      <t>虛擬實境與傳統教學法之比較</t>
    </r>
    <r>
      <rPr>
        <sz val="12"/>
        <rFont val="Times New Roman"/>
        <family val="1"/>
      </rPr>
      <t>-</t>
    </r>
    <r>
      <rPr>
        <sz val="12"/>
        <rFont val="新細明體"/>
        <family val="1"/>
        <charset val="136"/>
      </rPr>
      <t>以電腦輔助教學為例</t>
    </r>
  </si>
  <si>
    <r>
      <t xml:space="preserve">CID 2022 </t>
    </r>
    <r>
      <rPr>
        <sz val="12"/>
        <rFont val="新細明體"/>
        <family val="1"/>
        <charset val="136"/>
      </rPr>
      <t>中華民國設計學會國際設計研討會</t>
    </r>
  </si>
  <si>
    <r>
      <rPr>
        <sz val="12"/>
        <rFont val="新細明體"/>
        <family val="1"/>
        <charset val="136"/>
      </rPr>
      <t>臺灣</t>
    </r>
    <r>
      <rPr>
        <sz val="12"/>
        <rFont val="Times New Roman"/>
        <family val="1"/>
      </rPr>
      <t>/</t>
    </r>
    <r>
      <rPr>
        <sz val="12"/>
        <rFont val="新細明體"/>
        <family val="1"/>
        <charset val="136"/>
      </rPr>
      <t>雲林：國立雲林科技大學</t>
    </r>
  </si>
  <si>
    <r>
      <rPr>
        <sz val="12"/>
        <rFont val="新細明體"/>
        <family val="1"/>
        <charset val="136"/>
      </rPr>
      <t>涂巧緣，</t>
    </r>
    <r>
      <rPr>
        <b/>
        <u/>
        <sz val="12"/>
        <rFont val="新細明體"/>
        <family val="1"/>
        <charset val="136"/>
      </rPr>
      <t>方裕民</t>
    </r>
    <r>
      <rPr>
        <b/>
        <u/>
        <sz val="12"/>
        <rFont val="Times New Roman"/>
        <family val="1"/>
      </rPr>
      <t>*</t>
    </r>
  </si>
  <si>
    <r>
      <rPr>
        <sz val="12"/>
        <rFont val="新細明體"/>
        <family val="1"/>
        <charset val="136"/>
      </rPr>
      <t>寵物旅遊資訊之介面設計探討</t>
    </r>
  </si>
  <si>
    <r>
      <rPr>
        <sz val="12"/>
        <rFont val="新細明體"/>
        <family val="1"/>
        <charset val="136"/>
      </rPr>
      <t>洪偉肯</t>
    </r>
  </si>
  <si>
    <r>
      <t xml:space="preserve">Song, Jiao, </t>
    </r>
    <r>
      <rPr>
        <b/>
        <u/>
        <sz val="12"/>
        <rFont val="Times New Roman"/>
        <family val="1"/>
      </rPr>
      <t>Hung, Wei-Ken*</t>
    </r>
    <r>
      <rPr>
        <sz val="12"/>
        <rFont val="Times New Roman"/>
        <family val="1"/>
      </rPr>
      <t>, Chen, Lin-Lin &amp; Sung, Tung-Jung</t>
    </r>
  </si>
  <si>
    <r>
      <rPr>
        <b/>
        <u/>
        <sz val="12"/>
        <rFont val="新細明體"/>
        <family val="1"/>
        <charset val="136"/>
      </rPr>
      <t>洪偉肯</t>
    </r>
    <r>
      <rPr>
        <sz val="12"/>
        <rFont val="Times New Roman"/>
        <family val="1"/>
      </rPr>
      <t>*</t>
    </r>
  </si>
  <si>
    <r>
      <rPr>
        <sz val="12"/>
        <rFont val="新細明體"/>
        <family val="1"/>
        <charset val="136"/>
      </rPr>
      <t>以設計師為客戶的</t>
    </r>
    <r>
      <rPr>
        <sz val="12"/>
        <rFont val="Times New Roman"/>
        <family val="1"/>
      </rPr>
      <t>B2B</t>
    </r>
    <r>
      <rPr>
        <sz val="12"/>
        <rFont val="新細明體"/>
        <family val="1"/>
        <charset val="136"/>
      </rPr>
      <t>創新模式探討</t>
    </r>
  </si>
  <si>
    <r>
      <t>2022</t>
    </r>
    <r>
      <rPr>
        <sz val="12"/>
        <rFont val="新細明體"/>
        <family val="1"/>
        <charset val="136"/>
      </rPr>
      <t>中華民國設計學會國際設計研討會─後設事實</t>
    </r>
    <r>
      <rPr>
        <sz val="12"/>
        <rFont val="Times New Roman"/>
        <family val="1"/>
      </rPr>
      <t xml:space="preserve"> </t>
    </r>
    <r>
      <rPr>
        <sz val="12"/>
        <rFont val="新細明體"/>
        <family val="1"/>
        <charset val="136"/>
      </rPr>
      <t>元</t>
    </r>
    <r>
      <rPr>
        <sz val="12"/>
        <rFont val="Times New Roman"/>
        <family val="1"/>
      </rPr>
      <t>·</t>
    </r>
    <r>
      <rPr>
        <sz val="12"/>
        <rFont val="新細明體"/>
        <family val="1"/>
        <charset val="136"/>
      </rPr>
      <t>之</t>
    </r>
    <r>
      <rPr>
        <sz val="12"/>
        <rFont val="Times New Roman"/>
        <family val="1"/>
      </rPr>
      <t>·</t>
    </r>
    <r>
      <rPr>
        <sz val="12"/>
        <rFont val="新細明體"/>
        <family val="1"/>
        <charset val="136"/>
      </rPr>
      <t>始</t>
    </r>
  </si>
  <si>
    <r>
      <rPr>
        <sz val="12"/>
        <rFont val="新細明體"/>
        <family val="1"/>
        <charset val="136"/>
      </rPr>
      <t>鄭仕弘</t>
    </r>
  </si>
  <si>
    <r>
      <rPr>
        <b/>
        <u/>
        <sz val="12"/>
        <rFont val="Times New Roman"/>
        <family val="1"/>
      </rPr>
      <t>Shih-Hung Cheng*</t>
    </r>
    <r>
      <rPr>
        <sz val="12"/>
        <rFont val="Times New Roman"/>
        <family val="1"/>
      </rPr>
      <t>, Chieh-Ju Lee</t>
    </r>
  </si>
  <si>
    <r>
      <rPr>
        <sz val="12"/>
        <rFont val="新細明體"/>
        <family val="1"/>
        <charset val="136"/>
      </rPr>
      <t>林裕森</t>
    </r>
  </si>
  <si>
    <r>
      <rPr>
        <b/>
        <u/>
        <sz val="12"/>
        <rFont val="Times New Roman"/>
        <family val="1"/>
      </rPr>
      <t>Yusen LIN*</t>
    </r>
    <r>
      <rPr>
        <sz val="12"/>
        <rFont val="Times New Roman"/>
        <family val="1"/>
      </rPr>
      <t>, Cheng-chen Chen</t>
    </r>
  </si>
  <si>
    <r>
      <t>Taiwan/Taichung</t>
    </r>
    <r>
      <rPr>
        <sz val="12"/>
        <rFont val="新細明體"/>
        <family val="1"/>
        <charset val="136"/>
      </rPr>
      <t>：</t>
    </r>
    <r>
      <rPr>
        <sz val="12"/>
        <rFont val="Times New Roman"/>
        <family val="1"/>
      </rPr>
      <t>Chaoyang University of Technology</t>
    </r>
  </si>
  <si>
    <r>
      <rPr>
        <sz val="12"/>
        <rFont val="新細明體"/>
        <family val="1"/>
        <charset val="136"/>
      </rPr>
      <t>陳上元</t>
    </r>
  </si>
  <si>
    <r>
      <rPr>
        <b/>
        <u/>
        <sz val="12"/>
        <rFont val="Times New Roman"/>
        <family val="1"/>
      </rPr>
      <t>Shang-Yuan Chen</t>
    </r>
    <r>
      <rPr>
        <sz val="12"/>
        <rFont val="Times New Roman"/>
        <family val="1"/>
      </rPr>
      <t>1*, Chi-Chuan Chen</t>
    </r>
  </si>
  <si>
    <r>
      <rPr>
        <b/>
        <u/>
        <sz val="12"/>
        <rFont val="新細明體"/>
        <family val="1"/>
        <charset val="136"/>
      </rPr>
      <t>陳品竹</t>
    </r>
    <r>
      <rPr>
        <sz val="12"/>
        <rFont val="新細明體"/>
        <family val="1"/>
        <charset val="136"/>
      </rPr>
      <t>、黃亦如、張錥誠</t>
    </r>
  </si>
  <si>
    <r>
      <rPr>
        <sz val="12"/>
        <rFont val="新細明體"/>
        <family val="1"/>
        <charset val="136"/>
      </rPr>
      <t>疫情下的聚落信仰空間行為改變之研究</t>
    </r>
    <r>
      <rPr>
        <sz val="12"/>
        <rFont val="Times New Roman"/>
        <family val="1"/>
      </rPr>
      <t xml:space="preserve"> - </t>
    </r>
    <r>
      <rPr>
        <sz val="12"/>
        <rFont val="新細明體"/>
        <family val="1"/>
        <charset val="136"/>
      </rPr>
      <t>以高雄梓官城隍廟與台北艋舺青山宮為例</t>
    </r>
  </si>
  <si>
    <r>
      <rPr>
        <sz val="12"/>
        <rFont val="新細明體"/>
        <family val="1"/>
        <charset val="136"/>
      </rPr>
      <t>銘傳大學</t>
    </r>
    <r>
      <rPr>
        <sz val="12"/>
        <rFont val="Times New Roman"/>
        <family val="1"/>
      </rPr>
      <t xml:space="preserve"> 2022</t>
    </r>
    <r>
      <rPr>
        <sz val="12"/>
        <rFont val="新細明體"/>
        <family val="1"/>
        <charset val="136"/>
      </rPr>
      <t>「後疫情時代</t>
    </r>
    <r>
      <rPr>
        <sz val="12"/>
        <rFont val="Times New Roman"/>
        <family val="1"/>
      </rPr>
      <t>-</t>
    </r>
    <r>
      <rPr>
        <sz val="12"/>
        <rFont val="新細明體"/>
        <family val="1"/>
        <charset val="136"/>
      </rPr>
      <t>轉型與進化」國際學術研討會</t>
    </r>
  </si>
  <si>
    <r>
      <rPr>
        <sz val="12"/>
        <rFont val="新細明體"/>
        <family val="1"/>
        <charset val="136"/>
      </rPr>
      <t>臺灣</t>
    </r>
    <r>
      <rPr>
        <sz val="12"/>
        <rFont val="Times New Roman"/>
        <family val="1"/>
      </rPr>
      <t>/</t>
    </r>
    <r>
      <rPr>
        <sz val="12"/>
        <rFont val="新細明體"/>
        <family val="1"/>
        <charset val="136"/>
      </rPr>
      <t>桃園：銘傳大學</t>
    </r>
  </si>
  <si>
    <r>
      <rPr>
        <b/>
        <u/>
        <sz val="12"/>
        <rFont val="新細明體"/>
        <family val="1"/>
        <charset val="136"/>
      </rPr>
      <t>陳品竹</t>
    </r>
    <r>
      <rPr>
        <b/>
        <u/>
        <sz val="12"/>
        <rFont val="Times New Roman"/>
        <family val="1"/>
      </rPr>
      <t>*</t>
    </r>
    <r>
      <rPr>
        <sz val="12"/>
        <rFont val="新細明體"/>
        <family val="1"/>
        <charset val="136"/>
      </rPr>
      <t>、謝牧純</t>
    </r>
  </si>
  <si>
    <r>
      <rPr>
        <sz val="12"/>
        <rFont val="新細明體"/>
        <family val="1"/>
        <charset val="136"/>
      </rPr>
      <t>高齡社會醫療空間行為環境初探</t>
    </r>
  </si>
  <si>
    <r>
      <rPr>
        <sz val="12"/>
        <rFont val="新細明體"/>
        <family val="1"/>
        <charset val="136"/>
      </rPr>
      <t>臺灣</t>
    </r>
    <r>
      <rPr>
        <sz val="12"/>
        <rFont val="Times New Roman"/>
        <family val="1"/>
      </rPr>
      <t>/</t>
    </r>
    <r>
      <rPr>
        <sz val="12"/>
        <rFont val="新細明體"/>
        <family val="1"/>
        <charset val="136"/>
      </rPr>
      <t>臺北：政大公企中心</t>
    </r>
  </si>
  <si>
    <r>
      <rPr>
        <sz val="12"/>
        <rFont val="新細明體"/>
        <family val="1"/>
        <charset val="136"/>
      </rPr>
      <t>蔡榮任</t>
    </r>
  </si>
  <si>
    <r>
      <rPr>
        <b/>
        <u/>
        <sz val="12"/>
        <rFont val="新細明體"/>
        <family val="1"/>
        <charset val="136"/>
      </rPr>
      <t>蔡榮任</t>
    </r>
    <r>
      <rPr>
        <b/>
        <u/>
        <sz val="12"/>
        <rFont val="Times New Roman"/>
        <family val="1"/>
      </rPr>
      <t>*</t>
    </r>
  </si>
  <si>
    <r>
      <rPr>
        <sz val="12"/>
        <rFont val="新細明體"/>
        <family val="1"/>
        <charset val="136"/>
      </rPr>
      <t>馬約利卡磁磚的圖案與組合在臺灣的轉變</t>
    </r>
    <r>
      <rPr>
        <sz val="12"/>
        <rFont val="Times New Roman"/>
        <family val="1"/>
      </rPr>
      <t xml:space="preserve"> : </t>
    </r>
    <r>
      <rPr>
        <sz val="12"/>
        <rFont val="新細明體"/>
        <family val="1"/>
        <charset val="136"/>
      </rPr>
      <t>以苗栗館東村林家夥房下公廳屋脊上的磁磚為例</t>
    </r>
  </si>
  <si>
    <r>
      <rPr>
        <sz val="12"/>
        <rFont val="新細明體"/>
        <family val="1"/>
        <charset val="136"/>
      </rPr>
      <t>台灣文化資產學會</t>
    </r>
    <r>
      <rPr>
        <sz val="12"/>
        <rFont val="Times New Roman"/>
        <family val="1"/>
      </rPr>
      <t>2022</t>
    </r>
    <r>
      <rPr>
        <sz val="12"/>
        <rFont val="新細明體"/>
        <family val="1"/>
        <charset val="136"/>
      </rPr>
      <t>年度研討會「文資四十的傳承與永續：跨域整合</t>
    </r>
    <r>
      <rPr>
        <sz val="12"/>
        <rFont val="Times New Roman"/>
        <family val="1"/>
      </rPr>
      <t>X</t>
    </r>
    <r>
      <rPr>
        <sz val="12"/>
        <rFont val="新細明體"/>
        <family val="1"/>
        <charset val="136"/>
      </rPr>
      <t>文化轉譯」</t>
    </r>
  </si>
  <si>
    <r>
      <rPr>
        <sz val="12"/>
        <rFont val="新細明體"/>
        <family val="1"/>
        <charset val="136"/>
      </rPr>
      <t>臺灣</t>
    </r>
    <r>
      <rPr>
        <sz val="12"/>
        <rFont val="Times New Roman"/>
        <family val="1"/>
      </rPr>
      <t>/</t>
    </r>
    <r>
      <rPr>
        <sz val="12"/>
        <rFont val="新細明體"/>
        <family val="1"/>
        <charset val="136"/>
      </rPr>
      <t>桃園市：中原大學</t>
    </r>
  </si>
  <si>
    <r>
      <rPr>
        <sz val="12"/>
        <rFont val="新細明體"/>
        <family val="1"/>
        <charset val="136"/>
      </rPr>
      <t>莊婷媓</t>
    </r>
    <r>
      <rPr>
        <sz val="12"/>
        <rFont val="Times New Roman"/>
        <family val="1"/>
      </rPr>
      <t xml:space="preserve">, </t>
    </r>
    <r>
      <rPr>
        <b/>
        <u/>
        <sz val="12"/>
        <rFont val="新細明體"/>
        <family val="1"/>
        <charset val="136"/>
      </rPr>
      <t>蔡榮任</t>
    </r>
  </si>
  <si>
    <r>
      <rPr>
        <sz val="12"/>
        <rFont val="新細明體"/>
        <family val="1"/>
        <charset val="136"/>
      </rPr>
      <t>從</t>
    </r>
    <r>
      <rPr>
        <sz val="12"/>
        <rFont val="Times New Roman"/>
        <family val="1"/>
      </rPr>
      <t>CIAM</t>
    </r>
    <r>
      <rPr>
        <sz val="12"/>
        <rFont val="新細明體"/>
        <family val="1"/>
        <charset val="136"/>
      </rPr>
      <t>與柯比意的馬賽公寓來看台灣社會住宅的爭議</t>
    </r>
  </si>
  <si>
    <r>
      <rPr>
        <sz val="12"/>
        <rFont val="新細明體"/>
        <family val="1"/>
        <charset val="136"/>
      </rPr>
      <t>臺灣建築學會第</t>
    </r>
    <r>
      <rPr>
        <sz val="12"/>
        <rFont val="Times New Roman"/>
        <family val="1"/>
      </rPr>
      <t>34</t>
    </r>
    <r>
      <rPr>
        <sz val="12"/>
        <rFont val="新細明體"/>
        <family val="1"/>
        <charset val="136"/>
      </rPr>
      <t>屆建築研究成果發表會暨第</t>
    </r>
    <r>
      <rPr>
        <sz val="12"/>
        <rFont val="Times New Roman"/>
        <family val="1"/>
      </rPr>
      <t xml:space="preserve">6 </t>
    </r>
    <r>
      <rPr>
        <sz val="12"/>
        <rFont val="新細明體"/>
        <family val="1"/>
        <charset val="136"/>
      </rPr>
      <t>屆全國建築設計教學與建築教育論壇</t>
    </r>
  </si>
  <si>
    <r>
      <rPr>
        <sz val="12"/>
        <rFont val="新細明體"/>
        <family val="1"/>
        <charset val="136"/>
      </rPr>
      <t>臺灣：線上會議</t>
    </r>
  </si>
  <si>
    <r>
      <rPr>
        <sz val="12"/>
        <rFont val="新細明體"/>
        <family val="1"/>
        <charset val="136"/>
      </rPr>
      <t>論文集</t>
    </r>
    <r>
      <rPr>
        <sz val="12"/>
        <rFont val="Times New Roman"/>
        <family val="1"/>
      </rPr>
      <t xml:space="preserve"> pp.491-496</t>
    </r>
  </si>
  <si>
    <r>
      <rPr>
        <sz val="12"/>
        <rFont val="新細明體"/>
        <family val="1"/>
        <charset val="136"/>
      </rPr>
      <t>晚清時期苗栗後龍溪流域的開墾與客家夥房屋的文化意涵</t>
    </r>
    <r>
      <rPr>
        <sz val="12"/>
        <rFont val="Times New Roman"/>
        <family val="1"/>
      </rPr>
      <t>---</t>
    </r>
    <r>
      <rPr>
        <sz val="12"/>
        <rFont val="新細明體"/>
        <family val="1"/>
        <charset val="136"/>
      </rPr>
      <t>以公館鄉館東村林家古厝為例</t>
    </r>
  </si>
  <si>
    <r>
      <rPr>
        <sz val="12"/>
        <rFont val="新細明體"/>
        <family val="1"/>
        <charset val="136"/>
      </rPr>
      <t>論文集</t>
    </r>
    <r>
      <rPr>
        <sz val="12"/>
        <rFont val="Times New Roman"/>
        <family val="1"/>
      </rPr>
      <t xml:space="preserve"> pp.503-508</t>
    </r>
  </si>
  <si>
    <r>
      <rPr>
        <sz val="12"/>
        <rFont val="新細明體"/>
        <family val="1"/>
        <charset val="136"/>
      </rPr>
      <t>吳桂陽</t>
    </r>
  </si>
  <si>
    <r>
      <rPr>
        <b/>
        <u/>
        <sz val="12"/>
        <rFont val="新細明體"/>
        <family val="1"/>
        <charset val="136"/>
      </rPr>
      <t>吳桂陽，楊雅婷</t>
    </r>
  </si>
  <si>
    <r>
      <rPr>
        <sz val="12"/>
        <rFont val="新細明體"/>
        <family val="1"/>
        <charset val="136"/>
      </rPr>
      <t>在地節慶永續策略之探討</t>
    </r>
  </si>
  <si>
    <r>
      <rPr>
        <sz val="12"/>
        <rFont val="新細明體"/>
        <family val="1"/>
        <charset val="136"/>
      </rPr>
      <t>第</t>
    </r>
    <r>
      <rPr>
        <sz val="12"/>
        <rFont val="Times New Roman"/>
        <family val="1"/>
      </rPr>
      <t>18</t>
    </r>
    <r>
      <rPr>
        <sz val="12"/>
        <rFont val="新細明體"/>
        <family val="1"/>
        <charset val="136"/>
      </rPr>
      <t>屆空間設計學術論文及設計作品發表研討會</t>
    </r>
  </si>
  <si>
    <r>
      <rPr>
        <sz val="12"/>
        <rFont val="新細明體"/>
        <family val="1"/>
        <charset val="136"/>
      </rPr>
      <t>臺灣</t>
    </r>
    <r>
      <rPr>
        <sz val="12"/>
        <rFont val="Times New Roman"/>
        <family val="1"/>
      </rPr>
      <t>/</t>
    </r>
    <r>
      <rPr>
        <sz val="12"/>
        <rFont val="新細明體"/>
        <family val="1"/>
        <charset val="136"/>
      </rPr>
      <t>彰化：建國科技大學</t>
    </r>
  </si>
  <si>
    <r>
      <rPr>
        <sz val="12"/>
        <rFont val="新細明體"/>
        <family val="1"/>
        <charset val="136"/>
      </rPr>
      <t>梁漢溪</t>
    </r>
  </si>
  <si>
    <r>
      <rPr>
        <b/>
        <u/>
        <sz val="12"/>
        <rFont val="新細明體"/>
        <family val="1"/>
        <charset val="136"/>
      </rPr>
      <t>蔡宜妙，梁漢溪</t>
    </r>
  </si>
  <si>
    <r>
      <rPr>
        <sz val="12"/>
        <rFont val="新細明體"/>
        <family val="1"/>
        <charset val="136"/>
      </rPr>
      <t>水庫淤泥</t>
    </r>
    <r>
      <rPr>
        <sz val="14"/>
        <rFont val="新細明體"/>
        <family val="1"/>
        <charset val="136"/>
      </rPr>
      <t>非燒結磚之輕量化效益研究</t>
    </r>
  </si>
  <si>
    <r>
      <rPr>
        <b/>
        <u/>
        <sz val="12"/>
        <rFont val="新細明體"/>
        <family val="1"/>
        <charset val="136"/>
      </rPr>
      <t>張又升，梁漢溪</t>
    </r>
  </si>
  <si>
    <r>
      <rPr>
        <sz val="12"/>
        <rFont val="新細明體"/>
        <family val="1"/>
        <charset val="136"/>
      </rPr>
      <t>水庫淤泥研製燒結與非燒結磚之性能研究</t>
    </r>
  </si>
  <si>
    <r>
      <rPr>
        <sz val="12"/>
        <rFont val="新細明體"/>
        <family val="1"/>
        <charset val="136"/>
      </rPr>
      <t>境內：</t>
    </r>
    <r>
      <rPr>
        <sz val="12"/>
        <rFont val="Times New Roman"/>
        <family val="1"/>
      </rPr>
      <t xml:space="preserve">11
</t>
    </r>
    <r>
      <rPr>
        <sz val="12"/>
        <rFont val="新細明體"/>
        <family val="1"/>
        <charset val="136"/>
      </rPr>
      <t>境外：</t>
    </r>
    <r>
      <rPr>
        <sz val="12"/>
        <rFont val="Times New Roman"/>
        <family val="1"/>
      </rPr>
      <t>0</t>
    </r>
  </si>
  <si>
    <r>
      <t xml:space="preserve">Zhe-Wei Hsu and </t>
    </r>
    <r>
      <rPr>
        <b/>
        <u/>
        <sz val="12"/>
        <rFont val="Times New Roman"/>
        <family val="1"/>
      </rPr>
      <t>Cheng-Ling Lee</t>
    </r>
    <r>
      <rPr>
        <sz val="12"/>
        <rFont val="Times New Roman"/>
        <family val="1"/>
      </rPr>
      <t>*</t>
    </r>
  </si>
  <si>
    <r>
      <t>Kuei</t>
    </r>
    <r>
      <rPr>
        <sz val="12"/>
        <rFont val="新細明體"/>
        <family val="1"/>
        <charset val="136"/>
      </rPr>
      <t>‐</t>
    </r>
    <r>
      <rPr>
        <sz val="12"/>
        <rFont val="Times New Roman"/>
        <family val="1"/>
      </rPr>
      <t>Chun Yeh, Hsu-Hui Chou,</t>
    </r>
    <r>
      <rPr>
        <b/>
        <u/>
        <sz val="12"/>
        <rFont val="Times New Roman"/>
        <family val="1"/>
      </rPr>
      <t xml:space="preserve"> Cheng-Ling Lee</t>
    </r>
    <r>
      <rPr>
        <sz val="12"/>
        <rFont val="Times New Roman"/>
        <family val="1"/>
      </rPr>
      <t>*,</t>
    </r>
  </si>
  <si>
    <r>
      <t>Kuei</t>
    </r>
    <r>
      <rPr>
        <sz val="12"/>
        <rFont val="新細明體"/>
        <family val="1"/>
        <charset val="136"/>
      </rPr>
      <t>‐</t>
    </r>
    <r>
      <rPr>
        <sz val="12"/>
        <rFont val="Times New Roman"/>
        <family val="1"/>
      </rPr>
      <t xml:space="preserve">Chun Yeh,and </t>
    </r>
    <r>
      <rPr>
        <b/>
        <u/>
        <sz val="12"/>
        <rFont val="Times New Roman"/>
        <family val="1"/>
      </rPr>
      <t>Cheng-Ling Lee</t>
    </r>
    <r>
      <rPr>
        <sz val="12"/>
        <rFont val="Times New Roman"/>
        <family val="1"/>
      </rPr>
      <t>*,</t>
    </r>
  </si>
  <si>
    <r>
      <t xml:space="preserve">Chien-Hsing Chen, Chang-Yue Chiang </t>
    </r>
    <r>
      <rPr>
        <b/>
        <u/>
        <sz val="12"/>
        <rFont val="Times New Roman"/>
        <family val="1"/>
      </rPr>
      <t>Cheng-Ling Lee</t>
    </r>
    <r>
      <rPr>
        <sz val="12"/>
        <rFont val="Times New Roman"/>
        <family val="1"/>
      </rPr>
      <t>, Jian-Neng Wang</t>
    </r>
  </si>
  <si>
    <r>
      <t>Chien-Hsing Chen, Chang-Yue Chiang</t>
    </r>
    <r>
      <rPr>
        <b/>
        <u/>
        <sz val="12"/>
        <rFont val="Times New Roman"/>
        <family val="1"/>
      </rPr>
      <t>,Cheng-Ling Lee</t>
    </r>
    <r>
      <rPr>
        <sz val="12"/>
        <rFont val="Times New Roman"/>
        <family val="1"/>
      </rPr>
      <t>, Jian-Neng Wang, Han-Hung Tseng</t>
    </r>
  </si>
  <si>
    <r>
      <t xml:space="preserve">J. H. Shr, X. C. Lin, and </t>
    </r>
    <r>
      <rPr>
        <b/>
        <u/>
        <sz val="12"/>
        <rFont val="Times New Roman"/>
        <family val="1"/>
      </rPr>
      <t>C. Y. Cho</t>
    </r>
    <r>
      <rPr>
        <sz val="12"/>
        <rFont val="Times New Roman"/>
        <family val="1"/>
      </rPr>
      <t>*</t>
    </r>
  </si>
  <si>
    <r>
      <rPr>
        <sz val="12"/>
        <rFont val="新細明體"/>
        <family val="1"/>
        <charset val="136"/>
      </rPr>
      <t>臺灣桃園</t>
    </r>
  </si>
  <si>
    <r>
      <rPr>
        <b/>
        <u/>
        <sz val="12"/>
        <rFont val="Times New Roman"/>
        <family val="1"/>
      </rPr>
      <t>C. Y. Cho</t>
    </r>
    <r>
      <rPr>
        <sz val="12"/>
        <rFont val="Times New Roman"/>
        <family val="1"/>
      </rPr>
      <t>*, J. H. Shr, and X. C. Lin</t>
    </r>
  </si>
  <si>
    <r>
      <rPr>
        <b/>
        <u/>
        <sz val="12"/>
        <rFont val="Times New Roman"/>
        <family val="1"/>
      </rPr>
      <t>C. Y. Cho*</t>
    </r>
    <r>
      <rPr>
        <sz val="12"/>
        <rFont val="Times New Roman"/>
        <family val="1"/>
      </rPr>
      <t>, C. K. Sung, C. Y. Su, J. H. Shr, and X. C. Lin</t>
    </r>
  </si>
  <si>
    <r>
      <rPr>
        <sz val="12"/>
        <rFont val="新細明體"/>
        <family val="1"/>
        <charset val="136"/>
      </rPr>
      <t>台灣物理年會季科技部計畫成果發表會</t>
    </r>
    <r>
      <rPr>
        <sz val="12"/>
        <rFont val="Times New Roman"/>
        <family val="1"/>
      </rPr>
      <t>(Annual Meeting of the Physical Society of Taiwan,TPS 2022)</t>
    </r>
  </si>
  <si>
    <r>
      <rPr>
        <sz val="12"/>
        <rFont val="新細明體"/>
        <family val="1"/>
        <charset val="136"/>
      </rPr>
      <t>臺灣</t>
    </r>
    <r>
      <rPr>
        <sz val="12"/>
        <rFont val="Times New Roman"/>
        <family val="1"/>
      </rPr>
      <t>/</t>
    </r>
    <r>
      <rPr>
        <sz val="12"/>
        <rFont val="新細明體"/>
        <family val="1"/>
        <charset val="136"/>
      </rPr>
      <t>臺北：臺灣師範大學</t>
    </r>
  </si>
  <si>
    <r>
      <t>S. L. Tsai and</t>
    </r>
    <r>
      <rPr>
        <b/>
        <u/>
        <sz val="12"/>
        <rFont val="Times New Roman"/>
        <family val="1"/>
      </rPr>
      <t xml:space="preserve"> C. Y. Cho</t>
    </r>
    <r>
      <rPr>
        <sz val="12"/>
        <rFont val="Times New Roman"/>
        <family val="1"/>
      </rPr>
      <t>*</t>
    </r>
  </si>
  <si>
    <r>
      <rPr>
        <sz val="12"/>
        <rFont val="新細明體"/>
        <family val="1"/>
        <charset val="136"/>
      </rPr>
      <t>謝鴻志</t>
    </r>
  </si>
  <si>
    <r>
      <t xml:space="preserve">Meng-Rong Wu, Xiang-Ting Huang,Yu-Fen Dai, and </t>
    </r>
    <r>
      <rPr>
        <b/>
        <u/>
        <sz val="12"/>
        <rFont val="Times New Roman"/>
        <family val="1"/>
      </rPr>
      <t>Hung-Chih Hsieh</t>
    </r>
  </si>
  <si>
    <r>
      <t xml:space="preserve">Yi-Cong Gu, En-Kai Cao, and </t>
    </r>
    <r>
      <rPr>
        <b/>
        <u/>
        <sz val="12"/>
        <rFont val="Times New Roman"/>
        <family val="1"/>
      </rPr>
      <t>Hung-Chih Hsieh</t>
    </r>
    <r>
      <rPr>
        <sz val="12"/>
        <rFont val="Times New Roman"/>
        <family val="1"/>
      </rPr>
      <t>*</t>
    </r>
  </si>
  <si>
    <r>
      <t xml:space="preserve">Yong-Ming Lin, Ming-Yen Chen, and </t>
    </r>
    <r>
      <rPr>
        <b/>
        <u/>
        <sz val="12"/>
        <rFont val="Times New Roman"/>
        <family val="1"/>
      </rPr>
      <t>Hung-Chih Hsieh*</t>
    </r>
  </si>
  <si>
    <r>
      <t xml:space="preserve">Chi-Ho Lee, Ying-Yu Lin, Sheng-Jie Yang and </t>
    </r>
    <r>
      <rPr>
        <b/>
        <u/>
        <sz val="12"/>
        <rFont val="Times New Roman"/>
        <family val="1"/>
      </rPr>
      <t>Hung-Chih Hsieh*</t>
    </r>
  </si>
  <si>
    <r>
      <rPr>
        <sz val="11"/>
        <rFont val="新細明體"/>
        <family val="1"/>
        <charset val="136"/>
      </rPr>
      <t>黃素真</t>
    </r>
  </si>
  <si>
    <r>
      <rPr>
        <sz val="10"/>
        <rFont val="新細明體"/>
        <family val="1"/>
        <charset val="136"/>
      </rPr>
      <t>伍棨鴻、洪啟嘉、黃素真</t>
    </r>
  </si>
  <si>
    <r>
      <t>Taiwan, Yunlin/</t>
    </r>
    <r>
      <rPr>
        <sz val="11"/>
        <rFont val="新細明體"/>
        <family val="1"/>
        <charset val="136"/>
      </rPr>
      <t>虎尾科技大學</t>
    </r>
  </si>
  <si>
    <r>
      <rPr>
        <sz val="10"/>
        <rFont val="新細明體"/>
        <family val="1"/>
        <charset val="136"/>
      </rPr>
      <t>王嘉緯，蕭宇辰，黃素真</t>
    </r>
  </si>
  <si>
    <r>
      <rPr>
        <sz val="11"/>
        <rFont val="新細明體"/>
        <family val="1"/>
        <charset val="136"/>
      </rPr>
      <t>可電控之長週期液晶光纖光柵的研製與特性研究</t>
    </r>
  </si>
  <si>
    <r>
      <t xml:space="preserve">2022 </t>
    </r>
    <r>
      <rPr>
        <sz val="11"/>
        <rFont val="新細明體"/>
        <family val="1"/>
        <charset val="136"/>
      </rPr>
      <t>年中華民國液態晶體學會年會暨研討會</t>
    </r>
  </si>
  <si>
    <r>
      <rPr>
        <sz val="11"/>
        <rFont val="新細明體"/>
        <family val="1"/>
        <charset val="136"/>
      </rPr>
      <t>新竹北埔麻布山林</t>
    </r>
  </si>
  <si>
    <r>
      <rPr>
        <sz val="10"/>
        <rFont val="新細明體"/>
        <family val="1"/>
        <charset val="136"/>
      </rPr>
      <t>洪啟嘉、黃素真</t>
    </r>
  </si>
  <si>
    <r>
      <rPr>
        <sz val="11"/>
        <rFont val="新細明體"/>
        <family val="1"/>
        <charset val="136"/>
      </rPr>
      <t>高分子膽固醇液晶於金屬離子之檢測</t>
    </r>
  </si>
  <si>
    <r>
      <rPr>
        <sz val="12"/>
        <rFont val="新細明體"/>
        <family val="1"/>
        <charset val="136"/>
      </rPr>
      <t>境內：</t>
    </r>
    <r>
      <rPr>
        <sz val="12"/>
        <rFont val="Times New Roman"/>
        <family val="1"/>
      </rPr>
      <t xml:space="preserve">16
</t>
    </r>
    <r>
      <rPr>
        <sz val="12"/>
        <rFont val="新細明體"/>
        <family val="1"/>
        <charset val="136"/>
      </rPr>
      <t>境外：</t>
    </r>
    <r>
      <rPr>
        <sz val="12"/>
        <rFont val="Times New Roman"/>
        <family val="1"/>
      </rPr>
      <t>1</t>
    </r>
  </si>
  <si>
    <r>
      <rPr>
        <sz val="12"/>
        <rFont val="新細明體"/>
        <family val="1"/>
        <charset val="136"/>
      </rPr>
      <t>國際：</t>
    </r>
    <r>
      <rPr>
        <sz val="12"/>
        <rFont val="Times New Roman"/>
        <family val="1"/>
      </rPr>
      <t>16</t>
    </r>
  </si>
  <si>
    <r>
      <rPr>
        <b/>
        <u/>
        <sz val="12"/>
        <rFont val="Times New Roman"/>
        <family val="1"/>
      </rPr>
      <t>N.-C. Wang</t>
    </r>
    <r>
      <rPr>
        <sz val="12"/>
        <rFont val="Times New Roman"/>
        <family val="1"/>
      </rPr>
      <t>*, T.-C. Chung, P.-H Lee, and C.-C. Chang</t>
    </r>
  </si>
  <si>
    <r>
      <rPr>
        <sz val="12"/>
        <rFont val="新細明體"/>
        <family val="1"/>
        <charset val="136"/>
      </rPr>
      <t xml:space="preserve">智慧居家健身系統
</t>
    </r>
    <r>
      <rPr>
        <sz val="12"/>
        <rFont val="Times New Roman"/>
        <family val="1"/>
      </rPr>
      <t>A Fitness System for Smart Home</t>
    </r>
  </si>
  <si>
    <r>
      <t>2022</t>
    </r>
    <r>
      <rPr>
        <sz val="12"/>
        <rFont val="新細明體"/>
        <family val="1"/>
        <charset val="136"/>
      </rPr>
      <t>無線、隨意及感測網路研討會</t>
    </r>
    <r>
      <rPr>
        <sz val="12"/>
        <rFont val="Times New Roman"/>
        <family val="1"/>
      </rPr>
      <t>The 2022 Workshop on Wireless, Ad Hoc and Sensor Networks (WASN 2022)</t>
    </r>
  </si>
  <si>
    <r>
      <t>Taiwan/Taichung</t>
    </r>
    <r>
      <rPr>
        <sz val="12"/>
        <rFont val="新細明體"/>
        <family val="1"/>
        <charset val="136"/>
      </rPr>
      <t>：</t>
    </r>
    <r>
      <rPr>
        <sz val="12"/>
        <rFont val="Times New Roman"/>
        <family val="1"/>
      </rPr>
      <t>Asia University</t>
    </r>
  </si>
  <si>
    <r>
      <rPr>
        <b/>
        <u/>
        <sz val="12"/>
        <rFont val="Times New Roman"/>
        <family val="1"/>
      </rPr>
      <t>N.-C. Wang</t>
    </r>
    <r>
      <rPr>
        <sz val="12"/>
        <rFont val="Times New Roman"/>
        <family val="1"/>
      </rPr>
      <t>*, Z.-Z. Chen, Y.-M. Chen, P.-H. Huang, and C. Chang</t>
    </r>
  </si>
  <si>
    <r>
      <rPr>
        <sz val="12"/>
        <rFont val="新細明體"/>
        <family val="1"/>
        <charset val="136"/>
      </rPr>
      <t xml:space="preserve">智慧居家跌倒影像偵測系統
</t>
    </r>
    <r>
      <rPr>
        <sz val="12"/>
        <rFont val="Times New Roman"/>
        <family val="1"/>
      </rPr>
      <t>A Smart Home Fall Image Detection System</t>
    </r>
  </si>
  <si>
    <r>
      <rPr>
        <sz val="12"/>
        <rFont val="新細明體"/>
        <family val="1"/>
        <charset val="136"/>
      </rPr>
      <t>行動計算研討會</t>
    </r>
    <r>
      <rPr>
        <sz val="12"/>
        <rFont val="Times New Roman"/>
        <family val="1"/>
      </rPr>
      <t>(Mobile Computing Workshop,MC)</t>
    </r>
  </si>
  <si>
    <r>
      <rPr>
        <sz val="12"/>
        <rFont val="新細明體"/>
        <family val="1"/>
        <charset val="136"/>
      </rPr>
      <t>臺灣</t>
    </r>
    <r>
      <rPr>
        <sz val="12"/>
        <rFont val="Times New Roman"/>
        <family val="1"/>
      </rPr>
      <t>/</t>
    </r>
    <r>
      <rPr>
        <sz val="12"/>
        <rFont val="新細明體"/>
        <family val="1"/>
        <charset val="136"/>
      </rPr>
      <t>臺中：亞洲大學</t>
    </r>
  </si>
  <si>
    <r>
      <rPr>
        <b/>
        <u/>
        <sz val="12"/>
        <rFont val="Times New Roman"/>
        <family val="1"/>
      </rPr>
      <t>Hsi-Chin Hsin*</t>
    </r>
    <r>
      <rPr>
        <b/>
        <sz val="12"/>
        <rFont val="Times New Roman"/>
        <family val="1"/>
      </rPr>
      <t xml:space="preserve">, </t>
    </r>
    <r>
      <rPr>
        <sz val="12"/>
        <rFont val="Times New Roman"/>
        <family val="1"/>
      </rPr>
      <t>Chien-Kun Su</t>
    </r>
  </si>
  <si>
    <r>
      <rPr>
        <sz val="12"/>
        <rFont val="新細明體"/>
        <family val="1"/>
        <charset val="136"/>
      </rPr>
      <t>韓欽銓</t>
    </r>
  </si>
  <si>
    <r>
      <rPr>
        <sz val="12"/>
        <rFont val="新細明體"/>
        <family val="1"/>
        <charset val="136"/>
      </rPr>
      <t>林宛儀、</t>
    </r>
    <r>
      <rPr>
        <b/>
        <u/>
        <sz val="12"/>
        <rFont val="新細明體"/>
        <family val="1"/>
        <charset val="136"/>
      </rPr>
      <t>韓欽銓</t>
    </r>
    <r>
      <rPr>
        <b/>
        <u/>
        <sz val="12"/>
        <rFont val="Times New Roman"/>
        <family val="1"/>
      </rPr>
      <t>*</t>
    </r>
    <r>
      <rPr>
        <sz val="12"/>
        <rFont val="新細明體"/>
        <family val="1"/>
        <charset val="136"/>
      </rPr>
      <t>、范國清</t>
    </r>
  </si>
  <si>
    <r>
      <rPr>
        <sz val="12"/>
        <rFont val="新細明體"/>
        <family val="1"/>
        <charset val="136"/>
      </rPr>
      <t>第三十五屆電腦視覺、圖學暨影像處理研討會（</t>
    </r>
    <r>
      <rPr>
        <sz val="12"/>
        <rFont val="Times New Roman"/>
        <family val="1"/>
      </rPr>
      <t>CVGIP 2022</t>
    </r>
    <r>
      <rPr>
        <sz val="12"/>
        <rFont val="新細明體"/>
        <family val="1"/>
        <charset val="136"/>
      </rPr>
      <t>）</t>
    </r>
    <r>
      <rPr>
        <sz val="12"/>
        <rFont val="Times New Roman"/>
        <family val="1"/>
      </rPr>
      <t xml:space="preserve"> The 35th IPPR Conference on Computer Vision, Graphics, and Image Processing Conference</t>
    </r>
  </si>
  <si>
    <r>
      <rPr>
        <sz val="12"/>
        <rFont val="新細明體"/>
        <family val="1"/>
        <charset val="136"/>
      </rPr>
      <t>臺灣</t>
    </r>
    <r>
      <rPr>
        <sz val="12"/>
        <rFont val="Times New Roman"/>
        <family val="1"/>
      </rPr>
      <t>/</t>
    </r>
    <r>
      <rPr>
        <sz val="12"/>
        <rFont val="新細明體"/>
        <family val="1"/>
        <charset val="136"/>
      </rPr>
      <t>南投</t>
    </r>
  </si>
  <si>
    <r>
      <rPr>
        <sz val="12"/>
        <rFont val="新細明體"/>
        <family val="1"/>
        <charset val="136"/>
      </rPr>
      <t>陳于寧、程思嘉、張芝語、陳品萱、</t>
    </r>
    <r>
      <rPr>
        <b/>
        <u/>
        <sz val="12"/>
        <rFont val="新細明體"/>
        <family val="1"/>
        <charset val="136"/>
      </rPr>
      <t>韓欽銓</t>
    </r>
  </si>
  <si>
    <r>
      <rPr>
        <sz val="12"/>
        <rFont val="新細明體"/>
        <family val="1"/>
        <charset val="136"/>
      </rPr>
      <t>求救小幫手</t>
    </r>
  </si>
  <si>
    <r>
      <t>2022</t>
    </r>
    <r>
      <rPr>
        <sz val="12"/>
        <rFont val="新細明體"/>
        <family val="1"/>
        <charset val="136"/>
      </rPr>
      <t>第十三屆前瞻管理學術與產業趨勢研討會</t>
    </r>
  </si>
  <si>
    <r>
      <rPr>
        <sz val="12"/>
        <rFont val="新細明體"/>
        <family val="1"/>
        <charset val="136"/>
      </rPr>
      <t>邱重涵、洪義正、廖君瑋、談明倫、林顥圃、</t>
    </r>
    <r>
      <rPr>
        <b/>
        <u/>
        <sz val="12"/>
        <rFont val="新細明體"/>
        <family val="1"/>
        <charset val="136"/>
      </rPr>
      <t>韓欽銓</t>
    </r>
    <r>
      <rPr>
        <sz val="12"/>
        <rFont val="Times New Roman"/>
        <family val="1"/>
      </rPr>
      <t>*</t>
    </r>
    <r>
      <rPr>
        <sz val="12"/>
        <rFont val="新細明體"/>
        <family val="1"/>
        <charset val="136"/>
      </rPr>
      <t>、陳聖夫</t>
    </r>
  </si>
  <si>
    <r>
      <rPr>
        <sz val="12"/>
        <rFont val="新細明體"/>
        <family val="1"/>
        <charset val="136"/>
      </rPr>
      <t>室內人員追蹤與風險評估輔助系統</t>
    </r>
  </si>
  <si>
    <r>
      <rPr>
        <sz val="12"/>
        <rFont val="新細明體"/>
        <family val="1"/>
        <charset val="136"/>
      </rPr>
      <t>第二十屆離島資訊技術與應用研討會</t>
    </r>
  </si>
  <si>
    <r>
      <rPr>
        <sz val="12"/>
        <rFont val="新細明體"/>
        <family val="1"/>
        <charset val="136"/>
      </rPr>
      <t>臺灣</t>
    </r>
    <r>
      <rPr>
        <sz val="12"/>
        <rFont val="Times New Roman"/>
        <family val="1"/>
      </rPr>
      <t>/</t>
    </r>
    <r>
      <rPr>
        <sz val="12"/>
        <rFont val="新細明體"/>
        <family val="1"/>
        <charset val="136"/>
      </rPr>
      <t>澎湖</t>
    </r>
  </si>
  <si>
    <r>
      <rPr>
        <sz val="12"/>
        <rFont val="新細明體"/>
        <family val="1"/>
        <charset val="136"/>
      </rPr>
      <t>黃哲明、</t>
    </r>
    <r>
      <rPr>
        <b/>
        <u/>
        <sz val="12"/>
        <rFont val="新細明體"/>
        <family val="1"/>
        <charset val="136"/>
      </rPr>
      <t>韓欽銓</t>
    </r>
    <r>
      <rPr>
        <b/>
        <u/>
        <sz val="12"/>
        <rFont val="Times New Roman"/>
        <family val="1"/>
      </rPr>
      <t>*</t>
    </r>
  </si>
  <si>
    <r>
      <rPr>
        <sz val="12"/>
        <rFont val="新細明體"/>
        <family val="1"/>
        <charset val="136"/>
      </rPr>
      <t>整合空間金字塔池化與</t>
    </r>
    <r>
      <rPr>
        <sz val="12"/>
        <rFont val="Times New Roman"/>
        <family val="1"/>
      </rPr>
      <t>VLAD</t>
    </r>
    <r>
      <rPr>
        <sz val="12"/>
        <rFont val="新細明體"/>
        <family val="1"/>
        <charset val="136"/>
      </rPr>
      <t>特徵編碼於深度網路中的影像分類</t>
    </r>
  </si>
  <si>
    <r>
      <rPr>
        <sz val="12"/>
        <rFont val="新細明體"/>
        <family val="1"/>
        <charset val="136"/>
      </rPr>
      <t>境內：</t>
    </r>
    <r>
      <rPr>
        <sz val="12"/>
        <rFont val="Times New Roman"/>
        <family val="1"/>
      </rPr>
      <t xml:space="preserve">6
</t>
    </r>
    <r>
      <rPr>
        <sz val="12"/>
        <rFont val="新細明體"/>
        <family val="1"/>
        <charset val="136"/>
      </rPr>
      <t>境外：</t>
    </r>
    <r>
      <rPr>
        <sz val="12"/>
        <rFont val="Times New Roman"/>
        <family val="1"/>
      </rPr>
      <t>1</t>
    </r>
  </si>
  <si>
    <r>
      <rPr>
        <sz val="12"/>
        <rFont val="新細明體"/>
        <family val="1"/>
        <charset val="136"/>
      </rPr>
      <t>陳勝利</t>
    </r>
  </si>
  <si>
    <r>
      <t xml:space="preserve">Hsun-Hsiang Chen, You Zhang, </t>
    </r>
    <r>
      <rPr>
        <b/>
        <u/>
        <sz val="12"/>
        <rFont val="Times New Roman"/>
        <family val="1"/>
      </rPr>
      <t>Shen-Li Chen</t>
    </r>
  </si>
  <si>
    <r>
      <t xml:space="preserve">Jhong-Yi Lai, </t>
    </r>
    <r>
      <rPr>
        <b/>
        <u/>
        <sz val="12"/>
        <rFont val="Times New Roman"/>
        <family val="1"/>
      </rPr>
      <t>Shen-Li Chen</t>
    </r>
    <r>
      <rPr>
        <sz val="12"/>
        <rFont val="Times New Roman"/>
        <family val="1"/>
      </rPr>
      <t>*, Zhi-Wei Liu, Xing-Chen Mai and Yu-Jie Chung</t>
    </r>
  </si>
  <si>
    <r>
      <t xml:space="preserve">Jhong-Yi Lai, </t>
    </r>
    <r>
      <rPr>
        <b/>
        <u/>
        <sz val="12"/>
        <rFont val="Times New Roman"/>
        <family val="1"/>
      </rPr>
      <t>Shen-Li Chen</t>
    </r>
    <r>
      <rPr>
        <sz val="12"/>
        <rFont val="Times New Roman"/>
        <family val="1"/>
      </rPr>
      <t>*, Zhi-Wei Liu</t>
    </r>
  </si>
  <si>
    <r>
      <t xml:space="preserve">Zhi-Wei Liu, </t>
    </r>
    <r>
      <rPr>
        <b/>
        <u/>
        <sz val="12"/>
        <rFont val="Times New Roman"/>
        <family val="1"/>
      </rPr>
      <t>Shen-Li Chen</t>
    </r>
    <r>
      <rPr>
        <sz val="12"/>
        <rFont val="Times New Roman"/>
        <family val="1"/>
      </rPr>
      <t>*, Jhong-Yi Lai, Xing-Chen Mai, and Yu-Jie Chung</t>
    </r>
  </si>
  <si>
    <r>
      <t>2022 IEEE</t>
    </r>
    <r>
      <rPr>
        <sz val="12"/>
        <rFont val="新細明體"/>
        <family val="1"/>
        <charset val="136"/>
      </rPr>
      <t>台灣消費電子國際研討會</t>
    </r>
    <r>
      <rPr>
        <sz val="12"/>
        <rFont val="Times New Roman"/>
        <family val="1"/>
      </rPr>
      <t>(IEEE International Conference on Consumer Electronics , ICCE-TW 2022)</t>
    </r>
  </si>
  <si>
    <r>
      <t xml:space="preserve">Zhi-Wei Liu, </t>
    </r>
    <r>
      <rPr>
        <b/>
        <u/>
        <sz val="12"/>
        <rFont val="Times New Roman"/>
        <family val="1"/>
      </rPr>
      <t>Shen-Li Chen</t>
    </r>
    <r>
      <rPr>
        <sz val="12"/>
        <rFont val="Times New Roman"/>
        <family val="1"/>
      </rPr>
      <t>*, Jhong-Yi Lai</t>
    </r>
  </si>
  <si>
    <r>
      <t xml:space="preserve">Yu-Jie Chung, </t>
    </r>
    <r>
      <rPr>
        <b/>
        <u/>
        <sz val="12"/>
        <rFont val="Times New Roman"/>
        <family val="1"/>
      </rPr>
      <t>Shen-Li Chen</t>
    </r>
    <r>
      <rPr>
        <sz val="12"/>
        <rFont val="Times New Roman"/>
        <family val="1"/>
      </rPr>
      <t>*, Zhi-Wei Liu, Jhong-Yi Lai and Xing-Chen Mai</t>
    </r>
  </si>
  <si>
    <r>
      <t xml:space="preserve">Yu-Jie Chung, </t>
    </r>
    <r>
      <rPr>
        <b/>
        <u/>
        <sz val="12"/>
        <rFont val="Times New Roman"/>
        <family val="1"/>
      </rPr>
      <t>Shen-Li Chen</t>
    </r>
    <r>
      <rPr>
        <sz val="12"/>
        <rFont val="Times New Roman"/>
        <family val="1"/>
      </rPr>
      <t>*, Zhi-Wei Liu, Jhong-Yi Lai, and Xing-Chen Mai</t>
    </r>
  </si>
  <si>
    <r>
      <t xml:space="preserve">Xing-Chen Mai, </t>
    </r>
    <r>
      <rPr>
        <b/>
        <u/>
        <sz val="12"/>
        <rFont val="Times New Roman"/>
        <family val="1"/>
      </rPr>
      <t>Shen-Li Chen</t>
    </r>
    <r>
      <rPr>
        <sz val="12"/>
        <rFont val="Times New Roman"/>
        <family val="1"/>
      </rPr>
      <t>* , Xiu-Yuan Yang, Ting-En Lin, and Yu-Jie Chung</t>
    </r>
  </si>
  <si>
    <r>
      <t xml:space="preserve">Xing-Chen Mai, </t>
    </r>
    <r>
      <rPr>
        <b/>
        <u/>
        <sz val="12"/>
        <rFont val="Times New Roman"/>
        <family val="1"/>
      </rPr>
      <t>Shen-Li Chen</t>
    </r>
    <r>
      <rPr>
        <sz val="12"/>
        <rFont val="Times New Roman"/>
        <family val="1"/>
      </rPr>
      <t>*, Jhong-Yi Lai, Zhi-Wei Liu, and Yu-Jie Chung</t>
    </r>
  </si>
  <si>
    <r>
      <t xml:space="preserve">Zhi-Wei Liu, </t>
    </r>
    <r>
      <rPr>
        <b/>
        <u/>
        <sz val="12"/>
        <rFont val="Times New Roman"/>
        <family val="1"/>
      </rPr>
      <t>Shen-Li Chen</t>
    </r>
    <r>
      <rPr>
        <sz val="12"/>
        <rFont val="Times New Roman"/>
        <family val="1"/>
      </rPr>
      <t>*, Jhong-Yi Lai, Yu-Jie Chung, and Xing-Chen Mai</t>
    </r>
  </si>
  <si>
    <r>
      <t xml:space="preserve">Yu-Jie Chung, </t>
    </r>
    <r>
      <rPr>
        <b/>
        <u/>
        <sz val="12"/>
        <rFont val="Times New Roman"/>
        <family val="1"/>
      </rPr>
      <t>Shen-Li Chen</t>
    </r>
    <r>
      <rPr>
        <sz val="12"/>
        <rFont val="Times New Roman"/>
        <family val="1"/>
      </rPr>
      <t>*, Xing-Chen Mai, Xiu-Yuan Yang, and Ting-En Lin</t>
    </r>
  </si>
  <si>
    <r>
      <rPr>
        <b/>
        <u/>
        <sz val="12"/>
        <rFont val="Times New Roman"/>
        <family val="1"/>
      </rPr>
      <t>Shen-Li Chen</t>
    </r>
    <r>
      <rPr>
        <sz val="12"/>
        <rFont val="Times New Roman"/>
        <family val="1"/>
      </rPr>
      <t>*, Shi-Zhe Hong, Wei-Jung Chen</t>
    </r>
  </si>
  <si>
    <r>
      <t xml:space="preserve">Xing-Chen Mai , </t>
    </r>
    <r>
      <rPr>
        <b/>
        <u/>
        <sz val="12"/>
        <rFont val="Times New Roman"/>
        <family val="1"/>
      </rPr>
      <t>Shen-Li Chen</t>
    </r>
    <r>
      <rPr>
        <sz val="12"/>
        <rFont val="Times New Roman"/>
        <family val="1"/>
      </rPr>
      <t>*, Yu-Jie Chung, Xiu-Yuan Yang, and Ting-En Lin</t>
    </r>
  </si>
  <si>
    <r>
      <rPr>
        <sz val="12"/>
        <rFont val="新細明體"/>
        <family val="1"/>
        <charset val="136"/>
      </rPr>
      <t>鍾宇傑</t>
    </r>
    <r>
      <rPr>
        <sz val="12"/>
        <rFont val="Times New Roman"/>
        <family val="1"/>
      </rPr>
      <t xml:space="preserve">, </t>
    </r>
    <r>
      <rPr>
        <b/>
        <u/>
        <sz val="12"/>
        <rFont val="新細明體"/>
        <family val="1"/>
        <charset val="136"/>
      </rPr>
      <t>陳勝利</t>
    </r>
    <r>
      <rPr>
        <sz val="12"/>
        <rFont val="Times New Roman"/>
        <family val="1"/>
      </rPr>
      <t xml:space="preserve">*, </t>
    </r>
    <r>
      <rPr>
        <sz val="12"/>
        <rFont val="新細明體"/>
        <family val="1"/>
        <charset val="136"/>
      </rPr>
      <t>劉誌瑋</t>
    </r>
    <r>
      <rPr>
        <sz val="12"/>
        <rFont val="Times New Roman"/>
        <family val="1"/>
      </rPr>
      <t xml:space="preserve">, </t>
    </r>
    <r>
      <rPr>
        <sz val="12"/>
        <rFont val="新細明體"/>
        <family val="1"/>
        <charset val="136"/>
      </rPr>
      <t>賴忠義</t>
    </r>
    <r>
      <rPr>
        <sz val="12"/>
        <rFont val="Times New Roman"/>
        <family val="1"/>
      </rPr>
      <t xml:space="preserve">, </t>
    </r>
    <r>
      <rPr>
        <sz val="12"/>
        <rFont val="新細明體"/>
        <family val="1"/>
        <charset val="136"/>
      </rPr>
      <t>麥新承</t>
    </r>
  </si>
  <si>
    <r>
      <rPr>
        <sz val="12"/>
        <rFont val="新細明體"/>
        <family val="1"/>
        <charset val="136"/>
      </rPr>
      <t>汲極端寄生矽控整流器結構對高壓</t>
    </r>
    <r>
      <rPr>
        <sz val="12"/>
        <rFont val="Times New Roman"/>
        <family val="1"/>
      </rPr>
      <t>nLDMOS</t>
    </r>
    <r>
      <rPr>
        <sz val="12"/>
        <rFont val="新細明體"/>
        <family val="1"/>
        <charset val="136"/>
      </rPr>
      <t>抗</t>
    </r>
    <r>
      <rPr>
        <sz val="12"/>
        <rFont val="Times New Roman"/>
        <family val="1"/>
      </rPr>
      <t>ESD</t>
    </r>
    <r>
      <rPr>
        <sz val="12"/>
        <rFont val="新細明體"/>
        <family val="1"/>
        <charset val="136"/>
      </rPr>
      <t>能力探討</t>
    </r>
  </si>
  <si>
    <r>
      <rPr>
        <sz val="12"/>
        <rFont val="新細明體"/>
        <family val="1"/>
        <charset val="136"/>
      </rPr>
      <t>第十六屆智慧生活科技研討會</t>
    </r>
    <r>
      <rPr>
        <sz val="12"/>
        <rFont val="Times New Roman"/>
        <family val="1"/>
      </rPr>
      <t>(ILT2022)</t>
    </r>
  </si>
  <si>
    <r>
      <rPr>
        <sz val="12"/>
        <rFont val="新細明體"/>
        <family val="1"/>
        <charset val="136"/>
      </rPr>
      <t>鍾宇傑</t>
    </r>
    <r>
      <rPr>
        <b/>
        <u/>
        <sz val="12"/>
        <rFont val="Times New Roman"/>
        <family val="1"/>
      </rPr>
      <t xml:space="preserve">, </t>
    </r>
    <r>
      <rPr>
        <b/>
        <u/>
        <sz val="12"/>
        <rFont val="新細明體"/>
        <family val="1"/>
        <charset val="136"/>
      </rPr>
      <t>陳勝利</t>
    </r>
    <r>
      <rPr>
        <sz val="12"/>
        <rFont val="Times New Roman"/>
        <family val="1"/>
      </rPr>
      <t xml:space="preserve">*, </t>
    </r>
    <r>
      <rPr>
        <sz val="12"/>
        <rFont val="新細明體"/>
        <family val="1"/>
        <charset val="136"/>
      </rPr>
      <t>麥新承</t>
    </r>
    <r>
      <rPr>
        <sz val="12"/>
        <rFont val="Times New Roman"/>
        <family val="1"/>
      </rPr>
      <t xml:space="preserve">, </t>
    </r>
    <r>
      <rPr>
        <sz val="12"/>
        <rFont val="新細明體"/>
        <family val="1"/>
        <charset val="136"/>
      </rPr>
      <t>林廷恩</t>
    </r>
    <r>
      <rPr>
        <sz val="12"/>
        <rFont val="Times New Roman"/>
        <family val="1"/>
      </rPr>
      <t xml:space="preserve">, </t>
    </r>
    <r>
      <rPr>
        <sz val="12"/>
        <rFont val="新細明體"/>
        <family val="1"/>
        <charset val="136"/>
      </rPr>
      <t>楊修源</t>
    </r>
  </si>
  <si>
    <r>
      <rPr>
        <sz val="12"/>
        <rFont val="新細明體"/>
        <family val="1"/>
        <charset val="136"/>
      </rPr>
      <t>汲極端寄生蕭特基二極體</t>
    </r>
    <r>
      <rPr>
        <sz val="12"/>
        <rFont val="Times New Roman"/>
        <family val="1"/>
      </rPr>
      <t>/</t>
    </r>
    <r>
      <rPr>
        <sz val="12"/>
        <rFont val="新細明體"/>
        <family val="1"/>
        <charset val="136"/>
      </rPr>
      <t>加入</t>
    </r>
    <r>
      <rPr>
        <sz val="12"/>
        <rFont val="Times New Roman"/>
        <family val="1"/>
      </rPr>
      <t>STI</t>
    </r>
    <r>
      <rPr>
        <sz val="12"/>
        <rFont val="新細明體"/>
        <family val="1"/>
        <charset val="136"/>
      </rPr>
      <t>結構對高壓</t>
    </r>
    <r>
      <rPr>
        <sz val="12"/>
        <rFont val="Times New Roman"/>
        <family val="1"/>
      </rPr>
      <t xml:space="preserve"> nLDMOS </t>
    </r>
    <r>
      <rPr>
        <sz val="12"/>
        <rFont val="新細明體"/>
        <family val="1"/>
        <charset val="136"/>
      </rPr>
      <t>抗</t>
    </r>
    <r>
      <rPr>
        <sz val="12"/>
        <rFont val="Times New Roman"/>
        <family val="1"/>
      </rPr>
      <t xml:space="preserve"> ESD</t>
    </r>
    <r>
      <rPr>
        <sz val="12"/>
        <rFont val="新細明體"/>
        <family val="1"/>
        <charset val="136"/>
      </rPr>
      <t>能力之探討</t>
    </r>
  </si>
  <si>
    <r>
      <rPr>
        <sz val="12"/>
        <rFont val="新細明體"/>
        <family val="1"/>
        <charset val="136"/>
      </rPr>
      <t>第</t>
    </r>
    <r>
      <rPr>
        <sz val="12"/>
        <rFont val="Times New Roman"/>
        <family val="1"/>
      </rPr>
      <t>19</t>
    </r>
    <r>
      <rPr>
        <sz val="12"/>
        <rFont val="新細明體"/>
        <family val="1"/>
        <charset val="136"/>
      </rPr>
      <t>屆台灣電力電子研討會暨第</t>
    </r>
    <r>
      <rPr>
        <sz val="12"/>
        <rFont val="Times New Roman"/>
        <family val="1"/>
      </rPr>
      <t>43</t>
    </r>
    <r>
      <rPr>
        <sz val="12"/>
        <rFont val="新細明體"/>
        <family val="1"/>
        <charset val="136"/>
      </rPr>
      <t>屆中華民國電力工程研討會</t>
    </r>
  </si>
  <si>
    <r>
      <rPr>
        <sz val="12"/>
        <rFont val="新細明體"/>
        <family val="1"/>
        <charset val="136"/>
      </rPr>
      <t>麥新承</t>
    </r>
    <r>
      <rPr>
        <sz val="12"/>
        <rFont val="Times New Roman"/>
        <family val="1"/>
      </rPr>
      <t xml:space="preserve">, </t>
    </r>
    <r>
      <rPr>
        <b/>
        <u/>
        <sz val="12"/>
        <rFont val="新細明體"/>
        <family val="1"/>
        <charset val="136"/>
      </rPr>
      <t>陳勝利</t>
    </r>
    <r>
      <rPr>
        <sz val="12"/>
        <rFont val="Times New Roman"/>
        <family val="1"/>
      </rPr>
      <t xml:space="preserve">*, </t>
    </r>
    <r>
      <rPr>
        <sz val="12"/>
        <rFont val="新細明體"/>
        <family val="1"/>
        <charset val="136"/>
      </rPr>
      <t>劉誌瑋</t>
    </r>
    <r>
      <rPr>
        <sz val="12"/>
        <rFont val="Times New Roman"/>
        <family val="1"/>
      </rPr>
      <t xml:space="preserve">, </t>
    </r>
    <r>
      <rPr>
        <sz val="12"/>
        <rFont val="新細明體"/>
        <family val="1"/>
        <charset val="136"/>
      </rPr>
      <t>賴忠義</t>
    </r>
    <r>
      <rPr>
        <sz val="12"/>
        <rFont val="Times New Roman"/>
        <family val="1"/>
      </rPr>
      <t xml:space="preserve">, </t>
    </r>
    <r>
      <rPr>
        <sz val="12"/>
        <rFont val="新細明體"/>
        <family val="1"/>
        <charset val="136"/>
      </rPr>
      <t>鍾宇傑</t>
    </r>
  </si>
  <si>
    <r>
      <rPr>
        <sz val="12"/>
        <rFont val="新細明體"/>
        <family val="1"/>
        <charset val="136"/>
      </rPr>
      <t>汲極端寄生蕭特基二極體結構調變對於高壓</t>
    </r>
    <r>
      <rPr>
        <sz val="12"/>
        <rFont val="Times New Roman"/>
        <family val="1"/>
      </rPr>
      <t xml:space="preserve"> LDMOS </t>
    </r>
    <r>
      <rPr>
        <sz val="12"/>
        <rFont val="新細明體"/>
        <family val="1"/>
        <charset val="136"/>
      </rPr>
      <t>抗</t>
    </r>
    <r>
      <rPr>
        <sz val="12"/>
        <rFont val="Times New Roman"/>
        <family val="1"/>
      </rPr>
      <t>ESD</t>
    </r>
    <r>
      <rPr>
        <sz val="12"/>
        <rFont val="新細明體"/>
        <family val="1"/>
        <charset val="136"/>
      </rPr>
      <t>能力之探討</t>
    </r>
  </si>
  <si>
    <r>
      <rPr>
        <sz val="12"/>
        <rFont val="新細明體"/>
        <family val="1"/>
        <charset val="136"/>
      </rPr>
      <t>臺灣</t>
    </r>
    <r>
      <rPr>
        <sz val="12"/>
        <rFont val="Times New Roman"/>
        <family val="1"/>
      </rPr>
      <t>/</t>
    </r>
    <r>
      <rPr>
        <sz val="12"/>
        <rFont val="新細明體"/>
        <family val="1"/>
        <charset val="136"/>
      </rPr>
      <t>臺中：國立勤益科技大學</t>
    </r>
  </si>
  <si>
    <r>
      <rPr>
        <sz val="12"/>
        <rFont val="新細明體"/>
        <family val="1"/>
        <charset val="136"/>
      </rPr>
      <t>汲極端寄生蕭特基元件</t>
    </r>
    <r>
      <rPr>
        <sz val="12"/>
        <rFont val="Times New Roman"/>
        <family val="1"/>
      </rPr>
      <t>/</t>
    </r>
    <r>
      <rPr>
        <sz val="12"/>
        <rFont val="新細明體"/>
        <family val="1"/>
        <charset val="136"/>
      </rPr>
      <t>矽控整流器並嵌入</t>
    </r>
    <r>
      <rPr>
        <sz val="12"/>
        <rFont val="Times New Roman"/>
        <family val="1"/>
      </rPr>
      <t>HVPB</t>
    </r>
    <r>
      <rPr>
        <sz val="12"/>
        <rFont val="新細明體"/>
        <family val="1"/>
        <charset val="136"/>
      </rPr>
      <t>結構對高壓</t>
    </r>
    <r>
      <rPr>
        <sz val="12"/>
        <rFont val="Times New Roman"/>
        <family val="1"/>
      </rPr>
      <t xml:space="preserve"> nLDMOS </t>
    </r>
    <r>
      <rPr>
        <sz val="12"/>
        <rFont val="新細明體"/>
        <family val="1"/>
        <charset val="136"/>
      </rPr>
      <t>抗</t>
    </r>
    <r>
      <rPr>
        <sz val="12"/>
        <rFont val="Times New Roman"/>
        <family val="1"/>
      </rPr>
      <t xml:space="preserve"> ESD</t>
    </r>
    <r>
      <rPr>
        <sz val="12"/>
        <rFont val="新細明體"/>
        <family val="1"/>
        <charset val="136"/>
      </rPr>
      <t>能力影響之探討</t>
    </r>
  </si>
  <si>
    <r>
      <rPr>
        <sz val="12"/>
        <rFont val="新細明體"/>
        <family val="1"/>
        <charset val="136"/>
      </rPr>
      <t>第</t>
    </r>
    <r>
      <rPr>
        <sz val="12"/>
        <rFont val="Times New Roman"/>
        <family val="1"/>
      </rPr>
      <t>20</t>
    </r>
    <r>
      <rPr>
        <sz val="12"/>
        <rFont val="新細明體"/>
        <family val="1"/>
        <charset val="136"/>
      </rPr>
      <t>屆台灣靜電放電防護技術計可靠度技術研討會</t>
    </r>
    <r>
      <rPr>
        <sz val="12"/>
        <rFont val="Times New Roman"/>
        <family val="1"/>
      </rPr>
      <t>(2022 Taiwan SDE and Reliability Conference,TESDC-2022)</t>
    </r>
  </si>
  <si>
    <r>
      <t>Taiwan/Hsinchu</t>
    </r>
    <r>
      <rPr>
        <sz val="12"/>
        <rFont val="新細明體"/>
        <family val="1"/>
        <charset val="136"/>
      </rPr>
      <t>：陽明交通大學</t>
    </r>
  </si>
  <si>
    <r>
      <t xml:space="preserve">Xing-chen Mai, </t>
    </r>
    <r>
      <rPr>
        <b/>
        <u/>
        <sz val="12"/>
        <rFont val="Times New Roman"/>
        <family val="1"/>
      </rPr>
      <t>Shen-Li Chen</t>
    </r>
    <r>
      <rPr>
        <sz val="12"/>
        <rFont val="Times New Roman"/>
        <family val="1"/>
      </rPr>
      <t>*, Yu-Jie Chung, Xiu-Yuan Yang and Ting-En Lin</t>
    </r>
  </si>
  <si>
    <r>
      <rPr>
        <sz val="12"/>
        <rFont val="新細明體"/>
        <family val="1"/>
        <charset val="136"/>
      </rPr>
      <t>高壓</t>
    </r>
    <r>
      <rPr>
        <sz val="12"/>
        <rFont val="Times New Roman"/>
        <family val="1"/>
      </rPr>
      <t xml:space="preserve"> nLDMOS </t>
    </r>
    <r>
      <rPr>
        <sz val="12"/>
        <rFont val="新細明體"/>
        <family val="1"/>
        <charset val="136"/>
      </rPr>
      <t>三電極區寄生蕭特基二極體之</t>
    </r>
    <r>
      <rPr>
        <sz val="12"/>
        <rFont val="Times New Roman"/>
        <family val="1"/>
      </rPr>
      <t>ESD</t>
    </r>
    <r>
      <rPr>
        <sz val="12"/>
        <rFont val="新細明體"/>
        <family val="1"/>
        <charset val="136"/>
      </rPr>
      <t>可靠度能力探討</t>
    </r>
  </si>
  <si>
    <r>
      <rPr>
        <sz val="12"/>
        <rFont val="新細明體"/>
        <family val="1"/>
        <charset val="136"/>
      </rPr>
      <t>麥新承</t>
    </r>
    <r>
      <rPr>
        <sz val="12"/>
        <rFont val="Times New Roman"/>
        <family val="1"/>
      </rPr>
      <t>,</t>
    </r>
    <r>
      <rPr>
        <b/>
        <u/>
        <sz val="12"/>
        <rFont val="Times New Roman"/>
        <family val="1"/>
      </rPr>
      <t xml:space="preserve"> </t>
    </r>
    <r>
      <rPr>
        <b/>
        <u/>
        <sz val="12"/>
        <rFont val="新細明體"/>
        <family val="1"/>
        <charset val="136"/>
      </rPr>
      <t>陳勝利</t>
    </r>
    <r>
      <rPr>
        <sz val="12"/>
        <rFont val="Times New Roman"/>
        <family val="1"/>
      </rPr>
      <t xml:space="preserve">*, </t>
    </r>
    <r>
      <rPr>
        <sz val="12"/>
        <rFont val="新細明體"/>
        <family val="1"/>
        <charset val="136"/>
      </rPr>
      <t>鍾宇傑</t>
    </r>
    <r>
      <rPr>
        <sz val="12"/>
        <rFont val="Times New Roman"/>
        <family val="1"/>
      </rPr>
      <t xml:space="preserve">, </t>
    </r>
    <r>
      <rPr>
        <sz val="12"/>
        <rFont val="新細明體"/>
        <family val="1"/>
        <charset val="136"/>
      </rPr>
      <t>楊修源</t>
    </r>
    <r>
      <rPr>
        <sz val="12"/>
        <rFont val="Times New Roman"/>
        <family val="1"/>
      </rPr>
      <t xml:space="preserve">, </t>
    </r>
    <r>
      <rPr>
        <sz val="12"/>
        <rFont val="新細明體"/>
        <family val="1"/>
        <charset val="136"/>
      </rPr>
      <t>林廷恩</t>
    </r>
  </si>
  <si>
    <r>
      <rPr>
        <sz val="12"/>
        <rFont val="新細明體"/>
        <family val="1"/>
        <charset val="136"/>
      </rPr>
      <t>高壓</t>
    </r>
    <r>
      <rPr>
        <sz val="12"/>
        <rFont val="Times New Roman"/>
        <family val="1"/>
      </rPr>
      <t xml:space="preserve"> nLDMOS </t>
    </r>
    <r>
      <rPr>
        <sz val="12"/>
        <rFont val="新細明體"/>
        <family val="1"/>
        <charset val="136"/>
      </rPr>
      <t>在汲極側漂移區設計不同</t>
    </r>
    <r>
      <rPr>
        <sz val="12"/>
        <rFont val="Times New Roman"/>
        <family val="1"/>
      </rPr>
      <t xml:space="preserve"> RESURF </t>
    </r>
    <r>
      <rPr>
        <sz val="12"/>
        <rFont val="新細明體"/>
        <family val="1"/>
        <charset val="136"/>
      </rPr>
      <t>結構之抗</t>
    </r>
    <r>
      <rPr>
        <sz val="12"/>
        <rFont val="Times New Roman"/>
        <family val="1"/>
      </rPr>
      <t xml:space="preserve"> ESD </t>
    </r>
    <r>
      <rPr>
        <sz val="12"/>
        <rFont val="新細明體"/>
        <family val="1"/>
        <charset val="136"/>
      </rPr>
      <t>能力影響研究</t>
    </r>
  </si>
  <si>
    <r>
      <rPr>
        <sz val="12"/>
        <rFont val="新細明體"/>
        <family val="1"/>
        <charset val="136"/>
      </rPr>
      <t>游泰和</t>
    </r>
  </si>
  <si>
    <r>
      <rPr>
        <b/>
        <u/>
        <sz val="12"/>
        <rFont val="Times New Roman"/>
        <family val="1"/>
      </rPr>
      <t>Tai-Ho Yu*</t>
    </r>
    <r>
      <rPr>
        <sz val="12"/>
        <rFont val="Times New Roman"/>
        <family val="1"/>
      </rPr>
      <t>, Chiao-Yi Huang, and Tang-Wei Guan</t>
    </r>
  </si>
  <si>
    <r>
      <t>2022 IET</t>
    </r>
    <r>
      <rPr>
        <sz val="12"/>
        <rFont val="新細明體"/>
        <family val="1"/>
        <charset val="136"/>
      </rPr>
      <t>工程技術與應用國際研討會</t>
    </r>
    <r>
      <rPr>
        <sz val="12"/>
        <rFont val="Times New Roman"/>
        <family val="1"/>
      </rPr>
      <t xml:space="preserve"> (IET ICETA 2022)</t>
    </r>
  </si>
  <si>
    <r>
      <rPr>
        <sz val="12"/>
        <rFont val="新細明體"/>
        <family val="1"/>
        <charset val="136"/>
      </rPr>
      <t>蔡明峰</t>
    </r>
  </si>
  <si>
    <r>
      <rPr>
        <b/>
        <u/>
        <sz val="12"/>
        <rFont val="Times New Roman"/>
        <family val="1"/>
      </rPr>
      <t>Ming-Fong Tsai*</t>
    </r>
    <r>
      <rPr>
        <sz val="12"/>
        <rFont val="Times New Roman"/>
        <family val="1"/>
      </rPr>
      <t>, Shi-Yong Cheng, Wei-Siang Shih, Tzu-Chi Huang and Shu-Lin Hsieh</t>
    </r>
  </si>
  <si>
    <r>
      <t>2022</t>
    </r>
    <r>
      <rPr>
        <sz val="12"/>
        <rFont val="新細明體"/>
        <family val="1"/>
        <charset val="136"/>
      </rPr>
      <t>人工智慧技術及應用研討會</t>
    </r>
    <r>
      <rPr>
        <sz val="12"/>
        <rFont val="Times New Roman"/>
        <family val="1"/>
      </rPr>
      <t>(Artificial Intelligence Technology and Application | AITA2022)</t>
    </r>
  </si>
  <si>
    <r>
      <rPr>
        <sz val="12"/>
        <rFont val="新細明體"/>
        <family val="1"/>
        <charset val="136"/>
      </rPr>
      <t>臺灣</t>
    </r>
    <r>
      <rPr>
        <sz val="12"/>
        <rFont val="Times New Roman"/>
        <family val="1"/>
      </rPr>
      <t>/</t>
    </r>
    <r>
      <rPr>
        <sz val="12"/>
        <rFont val="新細明體"/>
        <family val="1"/>
        <charset val="136"/>
      </rPr>
      <t>臺中：臺中科技大學</t>
    </r>
  </si>
  <si>
    <r>
      <rPr>
        <b/>
        <u/>
        <sz val="12"/>
        <rFont val="Times New Roman"/>
        <family val="1"/>
      </rPr>
      <t>Ming-Fong Tsai*</t>
    </r>
    <r>
      <rPr>
        <sz val="12"/>
        <rFont val="Times New Roman"/>
        <family val="1"/>
      </rPr>
      <t xml:space="preserve"> and Wei-Hsiang Hung</t>
    </r>
  </si>
  <si>
    <r>
      <t>2022</t>
    </r>
    <r>
      <rPr>
        <sz val="12"/>
        <rFont val="新細明體"/>
        <family val="1"/>
        <charset val="136"/>
      </rPr>
      <t>管理與服務創新國際學術研討會</t>
    </r>
    <r>
      <rPr>
        <sz val="12"/>
        <rFont val="Times New Roman"/>
        <family val="1"/>
      </rPr>
      <t>(International Conference on Management and Service Innovation, ICMSI</t>
    </r>
  </si>
  <si>
    <r>
      <rPr>
        <sz val="12"/>
        <rFont val="新細明體"/>
        <family val="1"/>
        <charset val="136"/>
      </rPr>
      <t>臺灣</t>
    </r>
    <r>
      <rPr>
        <sz val="12"/>
        <rFont val="Times New Roman"/>
        <family val="1"/>
      </rPr>
      <t>/</t>
    </r>
    <r>
      <rPr>
        <sz val="12"/>
        <rFont val="新細明體"/>
        <family val="1"/>
        <charset val="136"/>
      </rPr>
      <t>新竹：明新科技大學</t>
    </r>
    <r>
      <rPr>
        <sz val="12"/>
        <rFont val="Times New Roman"/>
        <family val="1"/>
      </rPr>
      <t>(</t>
    </r>
    <r>
      <rPr>
        <sz val="12"/>
        <rFont val="新細明體"/>
        <family val="1"/>
        <charset val="136"/>
      </rPr>
      <t>線上會議</t>
    </r>
    <r>
      <rPr>
        <sz val="12"/>
        <rFont val="Times New Roman"/>
        <family val="1"/>
      </rPr>
      <t>)</t>
    </r>
  </si>
  <si>
    <r>
      <t xml:space="preserve">Kung-Wei Lin, Jun-Hao Yang, Wei-Chen Zheng, Shu-Lin Hsieh and </t>
    </r>
    <r>
      <rPr>
        <b/>
        <u/>
        <sz val="12"/>
        <rFont val="Times New Roman"/>
        <family val="1"/>
      </rPr>
      <t>Ming-Fong Tsai*</t>
    </r>
  </si>
  <si>
    <r>
      <t xml:space="preserve">2022 </t>
    </r>
    <r>
      <rPr>
        <sz val="12"/>
        <rFont val="新細明體"/>
        <family val="1"/>
        <charset val="136"/>
      </rPr>
      <t>安全管理與工程技術國際研討會</t>
    </r>
    <r>
      <rPr>
        <sz val="12"/>
        <rFont val="Times New Roman"/>
        <family val="1"/>
      </rPr>
      <t>(International Conference on Safety, Security Management and Engineering Technology, ICSSMET)</t>
    </r>
  </si>
  <si>
    <r>
      <rPr>
        <sz val="12"/>
        <rFont val="新細明體"/>
        <family val="1"/>
        <charset val="136"/>
      </rPr>
      <t>臺灣</t>
    </r>
    <r>
      <rPr>
        <sz val="12"/>
        <rFont val="Times New Roman"/>
        <family val="1"/>
      </rPr>
      <t>/</t>
    </r>
    <r>
      <rPr>
        <sz val="12"/>
        <rFont val="新細明體"/>
        <family val="1"/>
        <charset val="136"/>
      </rPr>
      <t>嘉義：吳鳳科技大學</t>
    </r>
  </si>
  <si>
    <r>
      <t>Ming-Zong Yang, Yan-Peng Li, Shu-Lin Hsieh and</t>
    </r>
    <r>
      <rPr>
        <b/>
        <u/>
        <sz val="12"/>
        <rFont val="Times New Roman"/>
        <family val="1"/>
      </rPr>
      <t xml:space="preserve"> Ming-Fong Tsai*</t>
    </r>
  </si>
  <si>
    <r>
      <t xml:space="preserve">Jiag-Ying Shin, Ya-Chin Chiang, Sheng-Wei Huang, Shu-Lin Hsieh and </t>
    </r>
    <r>
      <rPr>
        <b/>
        <u/>
        <sz val="12"/>
        <rFont val="Times New Roman"/>
        <family val="1"/>
      </rPr>
      <t>Ming-Fong Tsai</t>
    </r>
    <r>
      <rPr>
        <sz val="12"/>
        <rFont val="Times New Roman"/>
        <family val="1"/>
      </rPr>
      <t>*</t>
    </r>
  </si>
  <si>
    <r>
      <t>Kuan-Heng Chung, Chi-Heng Huang, Chen-Yu Hsieh, Wei-Ja Yen, Tsung-Fu Yang, Shu-Lin Hsieh and</t>
    </r>
    <r>
      <rPr>
        <b/>
        <u/>
        <sz val="12"/>
        <rFont val="Times New Roman"/>
        <family val="1"/>
      </rPr>
      <t xml:space="preserve"> Ming-Fong Tsai*</t>
    </r>
  </si>
  <si>
    <r>
      <t>Hsin-Tzu Wang, Kyun-Wei Yu, Shu-Lin Hsieh and</t>
    </r>
    <r>
      <rPr>
        <b/>
        <u/>
        <sz val="12"/>
        <rFont val="Times New Roman"/>
        <family val="1"/>
      </rPr>
      <t xml:space="preserve"> Ming-Fong Tsai*</t>
    </r>
  </si>
  <si>
    <r>
      <rPr>
        <b/>
        <sz val="12"/>
        <rFont val="Times New Roman"/>
        <family val="1"/>
      </rPr>
      <t>Ming-Fong Tsai*</t>
    </r>
    <r>
      <rPr>
        <sz val="12"/>
        <rFont val="Times New Roman"/>
        <family val="1"/>
      </rPr>
      <t xml:space="preserve"> and Shi-Yong Cheng</t>
    </r>
  </si>
  <si>
    <r>
      <rPr>
        <sz val="12"/>
        <rFont val="新細明體"/>
        <family val="1"/>
        <charset val="136"/>
      </rPr>
      <t>電資
理工</t>
    </r>
  </si>
  <si>
    <r>
      <rPr>
        <sz val="12"/>
        <rFont val="新細明體"/>
        <family val="1"/>
        <charset val="136"/>
      </rPr>
      <t>電子工程學系
機械工程學系</t>
    </r>
  </si>
  <si>
    <r>
      <rPr>
        <sz val="12"/>
        <rFont val="新細明體"/>
        <family val="1"/>
        <charset val="136"/>
      </rPr>
      <t>蔡明峰
張致文</t>
    </r>
  </si>
  <si>
    <r>
      <t xml:space="preserve">Yen-Chang Lin, Shu-Lin Hsieh, </t>
    </r>
    <r>
      <rPr>
        <b/>
        <u/>
        <sz val="12"/>
        <rFont val="Times New Roman"/>
        <family val="1"/>
      </rPr>
      <t>Ming-Fong Tsai*</t>
    </r>
    <r>
      <rPr>
        <sz val="12"/>
        <rFont val="Times New Roman"/>
        <family val="1"/>
      </rPr>
      <t xml:space="preserve">, </t>
    </r>
    <r>
      <rPr>
        <b/>
        <u/>
        <sz val="12"/>
        <rFont val="Times New Roman"/>
        <family val="1"/>
      </rPr>
      <t>Chih-Wen Chang</t>
    </r>
  </si>
  <si>
    <r>
      <t>Yan-Peng Li, Ming-Zong Yang, Shu-Lin Hsieh,</t>
    </r>
    <r>
      <rPr>
        <b/>
        <u/>
        <sz val="12"/>
        <rFont val="Times New Roman"/>
        <family val="1"/>
      </rPr>
      <t xml:space="preserve"> Ming-Fong Tsa</t>
    </r>
    <r>
      <rPr>
        <sz val="12"/>
        <rFont val="Times New Roman"/>
        <family val="1"/>
      </rPr>
      <t xml:space="preserve">i*, </t>
    </r>
    <r>
      <rPr>
        <b/>
        <u/>
        <sz val="12"/>
        <rFont val="Times New Roman"/>
        <family val="1"/>
      </rPr>
      <t>Chih-Wen Chang</t>
    </r>
  </si>
  <si>
    <r>
      <t>Kuan-Heng Chung, Chi-Heng Huang, Chen-Yu Hsieh, Wei-Ja Yen, Shu-Lin Hsieh,</t>
    </r>
    <r>
      <rPr>
        <b/>
        <u/>
        <sz val="12"/>
        <rFont val="Times New Roman"/>
        <family val="1"/>
      </rPr>
      <t xml:space="preserve"> Ming-Fong Tsai*</t>
    </r>
    <r>
      <rPr>
        <sz val="12"/>
        <rFont val="Times New Roman"/>
        <family val="1"/>
      </rPr>
      <t xml:space="preserve"> and</t>
    </r>
    <r>
      <rPr>
        <b/>
        <u/>
        <sz val="12"/>
        <rFont val="Times New Roman"/>
        <family val="1"/>
      </rPr>
      <t xml:space="preserve"> Chih-Wen Chang</t>
    </r>
  </si>
  <si>
    <r>
      <rPr>
        <sz val="12"/>
        <rFont val="新細明體"/>
        <family val="1"/>
        <charset val="136"/>
      </rPr>
      <t>曾信賓</t>
    </r>
  </si>
  <si>
    <r>
      <rPr>
        <sz val="12"/>
        <rFont val="新細明體"/>
        <family val="1"/>
        <charset val="136"/>
      </rPr>
      <t>賴柏融、</t>
    </r>
    <r>
      <rPr>
        <b/>
        <u/>
        <sz val="12"/>
        <rFont val="新細明體"/>
        <family val="1"/>
        <charset val="136"/>
      </rPr>
      <t>曾信賓</t>
    </r>
  </si>
  <si>
    <r>
      <t>2022</t>
    </r>
    <r>
      <rPr>
        <sz val="12"/>
        <rFont val="新細明體"/>
        <family val="1"/>
        <charset val="136"/>
      </rPr>
      <t>全國電信研討會</t>
    </r>
  </si>
  <si>
    <r>
      <rPr>
        <sz val="12"/>
        <rFont val="新細明體"/>
        <family val="1"/>
        <charset val="136"/>
      </rPr>
      <t>臺灣</t>
    </r>
    <r>
      <rPr>
        <sz val="12"/>
        <rFont val="Times New Roman"/>
        <family val="1"/>
      </rPr>
      <t>/</t>
    </r>
    <r>
      <rPr>
        <sz val="12"/>
        <rFont val="新細明體"/>
        <family val="1"/>
        <charset val="136"/>
      </rPr>
      <t>台北</t>
    </r>
    <r>
      <rPr>
        <sz val="12"/>
        <rFont val="Times New Roman"/>
        <family val="1"/>
      </rPr>
      <t>(</t>
    </r>
    <r>
      <rPr>
        <sz val="12"/>
        <rFont val="新細明體"/>
        <family val="1"/>
        <charset val="136"/>
      </rPr>
      <t>線上會議</t>
    </r>
    <r>
      <rPr>
        <sz val="12"/>
        <rFont val="Times New Roman"/>
        <family val="1"/>
      </rPr>
      <t>)</t>
    </r>
  </si>
  <si>
    <r>
      <rPr>
        <sz val="12"/>
        <rFont val="新細明體"/>
        <family val="1"/>
        <charset val="136"/>
      </rPr>
      <t>楊勝州</t>
    </r>
  </si>
  <si>
    <r>
      <rPr>
        <b/>
        <u/>
        <sz val="12"/>
        <rFont val="Times New Roman"/>
        <family val="1"/>
      </rPr>
      <t>Sheng-Joue Young</t>
    </r>
    <r>
      <rPr>
        <sz val="12"/>
        <rFont val="Times New Roman"/>
        <family val="1"/>
      </rPr>
      <t>, and Yu-Jhih Chu</t>
    </r>
  </si>
  <si>
    <r>
      <rPr>
        <sz val="12"/>
        <rFont val="新細明體"/>
        <family val="1"/>
        <charset val="136"/>
      </rPr>
      <t>蕭裕弘</t>
    </r>
  </si>
  <si>
    <r>
      <rPr>
        <u/>
        <sz val="12"/>
        <rFont val="新細明體"/>
        <family val="1"/>
        <charset val="136"/>
      </rPr>
      <t>蕭裕弘</t>
    </r>
    <r>
      <rPr>
        <sz val="12"/>
        <rFont val="新細明體"/>
        <family val="1"/>
        <charset val="136"/>
      </rPr>
      <t>、曾柏諺、呂育帆、林弘斌</t>
    </r>
  </si>
  <si>
    <r>
      <rPr>
        <sz val="12"/>
        <rFont val="新細明體"/>
        <family val="1"/>
        <charset val="136"/>
      </rPr>
      <t>無線校園智慧路燈設計與實作</t>
    </r>
  </si>
  <si>
    <r>
      <t xml:space="preserve">2022 IETAC </t>
    </r>
    <r>
      <rPr>
        <sz val="12"/>
        <rFont val="新細明體"/>
        <family val="1"/>
        <charset val="136"/>
      </rPr>
      <t>第</t>
    </r>
    <r>
      <rPr>
        <sz val="12"/>
        <rFont val="Times New Roman"/>
        <family val="1"/>
      </rPr>
      <t xml:space="preserve"> 15 </t>
    </r>
    <r>
      <rPr>
        <sz val="12"/>
        <rFont val="新細明體"/>
        <family val="1"/>
        <charset val="136"/>
      </rPr>
      <t>屆資訊教育與科技應用研討會</t>
    </r>
  </si>
  <si>
    <r>
      <rPr>
        <sz val="12"/>
        <rFont val="新細明體"/>
        <family val="1"/>
        <charset val="136"/>
      </rPr>
      <t>臺灣</t>
    </r>
    <r>
      <rPr>
        <sz val="12"/>
        <rFont val="Times New Roman"/>
        <family val="1"/>
      </rPr>
      <t>/</t>
    </r>
    <r>
      <rPr>
        <sz val="12"/>
        <rFont val="新細明體"/>
        <family val="1"/>
        <charset val="136"/>
      </rPr>
      <t>台中</t>
    </r>
  </si>
  <si>
    <r>
      <rPr>
        <u/>
        <sz val="11"/>
        <rFont val="新細明體"/>
        <family val="1"/>
        <charset val="136"/>
      </rPr>
      <t>蕭裕弘</t>
    </r>
    <r>
      <rPr>
        <sz val="11"/>
        <rFont val="新細明體"/>
        <family val="1"/>
        <charset val="136"/>
      </rPr>
      <t>、陳詣涵、黃嘉欣、陳佳宏</t>
    </r>
  </si>
  <si>
    <r>
      <rPr>
        <sz val="12"/>
        <rFont val="新細明體"/>
        <family val="1"/>
        <charset val="136"/>
      </rPr>
      <t>無線智慧家庭系統設計與開發</t>
    </r>
  </si>
  <si>
    <r>
      <rPr>
        <u/>
        <sz val="12"/>
        <rFont val="新細明體"/>
        <family val="1"/>
        <charset val="136"/>
      </rPr>
      <t>蕭裕弘</t>
    </r>
    <r>
      <rPr>
        <sz val="12"/>
        <rFont val="新細明體"/>
        <family val="1"/>
        <charset val="136"/>
      </rPr>
      <t>、林弘斌、曾柏諺、陳登祺、林昕潔</t>
    </r>
  </si>
  <si>
    <r>
      <rPr>
        <sz val="12"/>
        <rFont val="新細明體"/>
        <family val="1"/>
        <charset val="136"/>
      </rPr>
      <t>適用於印刷電路板之飛針測試系統設計與開發</t>
    </r>
  </si>
  <si>
    <r>
      <rPr>
        <b/>
        <u/>
        <sz val="12"/>
        <rFont val="Times New Roman"/>
        <family val="1"/>
      </rPr>
      <t>Chun-Hung Lai*</t>
    </r>
    <r>
      <rPr>
        <sz val="12"/>
        <rFont val="Times New Roman"/>
        <family val="1"/>
      </rPr>
      <t>, Ming-Yi Syu, Chih-Yi Liu and Chao-Cheng Lin</t>
    </r>
  </si>
  <si>
    <r>
      <rPr>
        <b/>
        <u/>
        <sz val="12"/>
        <rFont val="Times New Roman"/>
        <family val="1"/>
      </rPr>
      <t>Chun-Hung Lai</t>
    </r>
    <r>
      <rPr>
        <sz val="12"/>
        <rFont val="Times New Roman"/>
        <family val="1"/>
      </rPr>
      <t>; Yu-Hsiang Liu</t>
    </r>
  </si>
  <si>
    <r>
      <rPr>
        <sz val="12"/>
        <rFont val="新細明體"/>
        <family val="1"/>
        <charset val="136"/>
      </rPr>
      <t>林育賢</t>
    </r>
  </si>
  <si>
    <r>
      <t xml:space="preserve">Hui-Hsuan Li, Shang-Chiun Chen, </t>
    </r>
    <r>
      <rPr>
        <b/>
        <u/>
        <sz val="12"/>
        <rFont val="Times New Roman"/>
        <family val="1"/>
      </rPr>
      <t>Yu-Hsien Lin*</t>
    </r>
    <r>
      <rPr>
        <sz val="12"/>
        <rFont val="Times New Roman"/>
        <family val="1"/>
      </rPr>
      <t>, and Chao-Hsin Chien</t>
    </r>
  </si>
  <si>
    <r>
      <rPr>
        <sz val="12"/>
        <rFont val="新細明體"/>
        <family val="1"/>
        <charset val="136"/>
      </rPr>
      <t>大陸</t>
    </r>
    <r>
      <rPr>
        <sz val="12"/>
        <rFont val="Times New Roman"/>
        <family val="1"/>
      </rPr>
      <t>/</t>
    </r>
    <r>
      <rPr>
        <sz val="12"/>
        <rFont val="新細明體"/>
        <family val="1"/>
        <charset val="136"/>
      </rPr>
      <t>南京</t>
    </r>
  </si>
  <si>
    <r>
      <t xml:space="preserve">Yi-Xuan Chen, Fu-Jyuan Li, Yi-Lin Wang, </t>
    </r>
    <r>
      <rPr>
        <b/>
        <u/>
        <sz val="12"/>
        <rFont val="Times New Roman"/>
        <family val="1"/>
      </rPr>
      <t>Yu-Hsien Lin*</t>
    </r>
    <r>
      <rPr>
        <sz val="12"/>
        <rFont val="Times New Roman"/>
        <family val="1"/>
      </rPr>
      <t xml:space="preserve"> and Chao-Hsin Chien</t>
    </r>
  </si>
  <si>
    <r>
      <rPr>
        <sz val="12"/>
        <rFont val="新細明體"/>
        <family val="1"/>
        <charset val="136"/>
      </rPr>
      <t>臺灣</t>
    </r>
    <r>
      <rPr>
        <sz val="12"/>
        <rFont val="Times New Roman"/>
        <family val="1"/>
      </rPr>
      <t>/</t>
    </r>
    <r>
      <rPr>
        <sz val="12"/>
        <rFont val="新細明體"/>
        <family val="1"/>
        <charset val="136"/>
      </rPr>
      <t>新竹</t>
    </r>
  </si>
  <si>
    <r>
      <t xml:space="preserve">Chi-Cheng Tien, Yu-Hsuan Chien, and </t>
    </r>
    <r>
      <rPr>
        <b/>
        <u/>
        <sz val="12"/>
        <rFont val="Times New Roman"/>
        <family val="1"/>
      </rPr>
      <t>Yu-Hsien Lin*</t>
    </r>
  </si>
  <si>
    <r>
      <rPr>
        <sz val="12"/>
        <rFont val="新細明體"/>
        <family val="1"/>
        <charset val="136"/>
      </rPr>
      <t>境內：</t>
    </r>
    <r>
      <rPr>
        <sz val="12"/>
        <rFont val="Times New Roman"/>
        <family val="1"/>
      </rPr>
      <t xml:space="preserve">43
</t>
    </r>
    <r>
      <rPr>
        <sz val="12"/>
        <rFont val="新細明體"/>
        <family val="1"/>
        <charset val="136"/>
      </rPr>
      <t>境外：</t>
    </r>
    <r>
      <rPr>
        <sz val="12"/>
        <rFont val="Times New Roman"/>
        <family val="1"/>
      </rPr>
      <t>2</t>
    </r>
  </si>
  <si>
    <r>
      <rPr>
        <sz val="12"/>
        <rFont val="新細明體"/>
        <family val="1"/>
        <charset val="136"/>
      </rPr>
      <t>國際：</t>
    </r>
    <r>
      <rPr>
        <sz val="12"/>
        <rFont val="Times New Roman"/>
        <family val="1"/>
      </rPr>
      <t>21</t>
    </r>
  </si>
  <si>
    <r>
      <rPr>
        <sz val="12"/>
        <rFont val="新細明體"/>
        <family val="1"/>
        <charset val="136"/>
      </rPr>
      <t>吳有基</t>
    </r>
  </si>
  <si>
    <r>
      <t xml:space="preserve">Chao-Shu Chang, Tin-Hao Wu, </t>
    </r>
    <r>
      <rPr>
        <b/>
        <u/>
        <sz val="12"/>
        <rFont val="Times New Roman"/>
        <family val="1"/>
      </rPr>
      <t>Yu-Chi Wu*</t>
    </r>
    <r>
      <rPr>
        <sz val="12"/>
        <rFont val="Times New Roman"/>
        <family val="1"/>
      </rPr>
      <t>, Chin-Chuan Han</t>
    </r>
  </si>
  <si>
    <r>
      <rPr>
        <sz val="12"/>
        <rFont val="新細明體"/>
        <family val="1"/>
        <charset val="136"/>
      </rPr>
      <t>江培綸、王翰哲、昌亞萱、</t>
    </r>
    <r>
      <rPr>
        <b/>
        <u/>
        <sz val="12"/>
        <rFont val="新細明體"/>
        <family val="1"/>
        <charset val="136"/>
      </rPr>
      <t>吳有基</t>
    </r>
    <r>
      <rPr>
        <sz val="12"/>
        <rFont val="新細明體"/>
        <family val="1"/>
        <charset val="136"/>
      </rPr>
      <t>、傅俊瑋、胡証信、顧啟揚、廖桓毅、鄭諺澤、李科賢、范書慈、吳泓毅、周昆鋒、江均賢</t>
    </r>
  </si>
  <si>
    <r>
      <rPr>
        <sz val="12"/>
        <rFont val="新細明體"/>
        <family val="1"/>
        <charset val="136"/>
      </rPr>
      <t>基於</t>
    </r>
    <r>
      <rPr>
        <sz val="12"/>
        <rFont val="Times New Roman"/>
        <family val="1"/>
      </rPr>
      <t>ROS</t>
    </r>
    <r>
      <rPr>
        <sz val="12"/>
        <rFont val="新細明體"/>
        <family val="1"/>
        <charset val="136"/>
      </rPr>
      <t>之自走車</t>
    </r>
    <r>
      <rPr>
        <sz val="12"/>
        <rFont val="Times New Roman"/>
        <family val="1"/>
      </rPr>
      <t>PD</t>
    </r>
    <r>
      <rPr>
        <sz val="12"/>
        <rFont val="新細明體"/>
        <family val="1"/>
        <charset val="136"/>
      </rPr>
      <t>及</t>
    </r>
    <r>
      <rPr>
        <sz val="12"/>
        <rFont val="Times New Roman"/>
        <family val="1"/>
      </rPr>
      <t>MPC</t>
    </r>
    <r>
      <rPr>
        <sz val="12"/>
        <rFont val="新細明體"/>
        <family val="1"/>
        <charset val="136"/>
      </rPr>
      <t>控制</t>
    </r>
  </si>
  <si>
    <r>
      <t>2022</t>
    </r>
    <r>
      <rPr>
        <sz val="12"/>
        <rFont val="新細明體"/>
        <family val="1"/>
        <charset val="136"/>
      </rPr>
      <t>資通電應用科技研討會</t>
    </r>
  </si>
  <si>
    <r>
      <rPr>
        <sz val="12"/>
        <rFont val="新細明體"/>
        <family val="1"/>
        <charset val="136"/>
      </rPr>
      <t>臺灣</t>
    </r>
    <r>
      <rPr>
        <sz val="12"/>
        <rFont val="Times New Roman"/>
        <family val="1"/>
      </rPr>
      <t>/</t>
    </r>
    <r>
      <rPr>
        <sz val="12"/>
        <rFont val="新細明體"/>
        <family val="1"/>
        <charset val="136"/>
      </rPr>
      <t>新北：亞東科技大學</t>
    </r>
  </si>
  <si>
    <r>
      <rPr>
        <sz val="12"/>
        <rFont val="新細明體"/>
        <family val="1"/>
        <charset val="136"/>
      </rPr>
      <t>電資
管理</t>
    </r>
  </si>
  <si>
    <r>
      <rPr>
        <sz val="12"/>
        <rFont val="新細明體"/>
        <family val="1"/>
        <charset val="136"/>
      </rPr>
      <t>電機工程學系
資訊工程學系
電機工程學系
資訊管理學系</t>
    </r>
  </si>
  <si>
    <r>
      <rPr>
        <sz val="12"/>
        <rFont val="新細明體"/>
        <family val="1"/>
        <charset val="136"/>
      </rPr>
      <t>吳有基
韓欽銓
林錦垣
張朝旭</t>
    </r>
  </si>
  <si>
    <r>
      <rPr>
        <b/>
        <u/>
        <sz val="12"/>
        <rFont val="新細明體"/>
        <family val="1"/>
        <charset val="136"/>
      </rPr>
      <t>吳有基</t>
    </r>
    <r>
      <rPr>
        <b/>
        <u/>
        <sz val="12"/>
        <rFont val="Times New Roman"/>
        <family val="1"/>
      </rPr>
      <t>*</t>
    </r>
    <r>
      <rPr>
        <sz val="12"/>
        <rFont val="新細明體"/>
        <family val="1"/>
        <charset val="136"/>
      </rPr>
      <t>、</t>
    </r>
    <r>
      <rPr>
        <b/>
        <u/>
        <sz val="12"/>
        <rFont val="新細明體"/>
        <family val="1"/>
        <charset val="136"/>
      </rPr>
      <t>韓欽銓</t>
    </r>
    <r>
      <rPr>
        <sz val="12"/>
        <rFont val="新細明體"/>
        <family val="1"/>
        <charset val="136"/>
      </rPr>
      <t>、</t>
    </r>
    <r>
      <rPr>
        <b/>
        <u/>
        <sz val="12"/>
        <rFont val="新細明體"/>
        <family val="1"/>
        <charset val="136"/>
      </rPr>
      <t>林錦垣</t>
    </r>
    <r>
      <rPr>
        <sz val="12"/>
        <rFont val="新細明體"/>
        <family val="1"/>
        <charset val="136"/>
      </rPr>
      <t>、</t>
    </r>
    <r>
      <rPr>
        <b/>
        <u/>
        <sz val="12"/>
        <rFont val="新細明體"/>
        <family val="1"/>
        <charset val="136"/>
      </rPr>
      <t>張朝旭</t>
    </r>
    <r>
      <rPr>
        <sz val="12"/>
        <rFont val="新細明體"/>
        <family val="1"/>
        <charset val="136"/>
      </rPr>
      <t>、吳宜蓁、王昱淇、羅珮禎、劉晏沄</t>
    </r>
  </si>
  <si>
    <r>
      <rPr>
        <sz val="12"/>
        <rFont val="新細明體"/>
        <family val="1"/>
        <charset val="136"/>
      </rPr>
      <t>粉末冶金行業之工業</t>
    </r>
    <r>
      <rPr>
        <sz val="12"/>
        <rFont val="Times New Roman"/>
        <family val="1"/>
      </rPr>
      <t>4.0</t>
    </r>
    <r>
      <rPr>
        <sz val="12"/>
        <rFont val="新細明體"/>
        <family val="1"/>
        <charset val="136"/>
      </rPr>
      <t>自動化品質量測管理系統</t>
    </r>
  </si>
  <si>
    <r>
      <rPr>
        <sz val="12"/>
        <rFont val="新細明體"/>
        <family val="1"/>
        <charset val="136"/>
      </rPr>
      <t>電資
電資
管理
電資</t>
    </r>
  </si>
  <si>
    <r>
      <rPr>
        <sz val="12"/>
        <rFont val="新細明體"/>
        <family val="1"/>
        <charset val="136"/>
      </rPr>
      <t>吳有基
韓欽銓
張朝旭
林錦垣</t>
    </r>
  </si>
  <si>
    <r>
      <rPr>
        <sz val="12"/>
        <rFont val="新細明體"/>
        <family val="1"/>
        <charset val="136"/>
      </rPr>
      <t>王雅宜、劉印中、</t>
    </r>
    <r>
      <rPr>
        <b/>
        <u/>
        <sz val="12"/>
        <rFont val="新細明體"/>
        <family val="1"/>
        <charset val="136"/>
      </rPr>
      <t>吳有基、韓欽銓、張朝旭、林錦垣</t>
    </r>
    <r>
      <rPr>
        <sz val="12"/>
        <rFont val="新細明體"/>
        <family val="1"/>
        <charset val="136"/>
      </rPr>
      <t>、李婕綾、張芝語、陳于寧、陳品萱、李沛誼、程思嘉、黃睿騰、王冠宇</t>
    </r>
  </si>
  <si>
    <r>
      <rPr>
        <sz val="12"/>
        <rFont val="新細明體"/>
        <family val="1"/>
        <charset val="136"/>
      </rPr>
      <t>建構上肢重訓健身姿態辨識穿戴式感測器與手機應用程式研究</t>
    </r>
  </si>
  <si>
    <r>
      <rPr>
        <sz val="12"/>
        <rFont val="新細明體"/>
        <family val="1"/>
        <charset val="136"/>
      </rPr>
      <t>胡念祖</t>
    </r>
  </si>
  <si>
    <r>
      <t xml:space="preserve">Chien-Lin Huang, </t>
    </r>
    <r>
      <rPr>
        <b/>
        <u/>
        <sz val="12"/>
        <rFont val="Times New Roman"/>
        <family val="1"/>
      </rPr>
      <t>Nien-Tsu Hu*</t>
    </r>
    <r>
      <rPr>
        <sz val="12"/>
        <rFont val="Times New Roman"/>
        <family val="1"/>
      </rPr>
      <t>, Chin-Sheng Chen</t>
    </r>
  </si>
  <si>
    <r>
      <t xml:space="preserve">Chin-Sheng Chen, De-Shiuan Tseng, </t>
    </r>
    <r>
      <rPr>
        <b/>
        <u/>
        <sz val="12"/>
        <rFont val="Times New Roman"/>
        <family val="1"/>
      </rPr>
      <t>Nien-Tsu Hu*</t>
    </r>
  </si>
  <si>
    <r>
      <t>Chin-Sheng Chen;Tai-Chun Li;</t>
    </r>
    <r>
      <rPr>
        <b/>
        <u/>
        <sz val="12"/>
        <rFont val="Times New Roman"/>
        <family val="1"/>
      </rPr>
      <t>Nien-Tsu Hu*</t>
    </r>
  </si>
  <si>
    <r>
      <rPr>
        <sz val="12"/>
        <rFont val="新細明體"/>
        <family val="1"/>
        <charset val="136"/>
      </rPr>
      <t>張呈源</t>
    </r>
  </si>
  <si>
    <r>
      <rPr>
        <b/>
        <u/>
        <sz val="12"/>
        <rFont val="Times New Roman"/>
        <family val="1"/>
      </rPr>
      <t>C.-Y. Chang*</t>
    </r>
    <r>
      <rPr>
        <sz val="12"/>
        <rFont val="Times New Roman"/>
        <family val="1"/>
      </rPr>
      <t>, W.-C. Kuo, Y.-C. Chang</t>
    </r>
  </si>
  <si>
    <r>
      <t>2022 IEEE International Conference on Consumer Electronics-Taiwan(2022 IEEE</t>
    </r>
    <r>
      <rPr>
        <sz val="12"/>
        <rFont val="新細明體"/>
        <family val="1"/>
        <charset val="136"/>
      </rPr>
      <t>台灣消費電子國際研討會</t>
    </r>
    <r>
      <rPr>
        <sz val="12"/>
        <rFont val="Times New Roman"/>
        <family val="1"/>
      </rPr>
      <t>ICCE-TW 2022)</t>
    </r>
  </si>
  <si>
    <r>
      <rPr>
        <sz val="12"/>
        <rFont val="新細明體"/>
        <family val="1"/>
        <charset val="136"/>
      </rPr>
      <t>許正興
陳文序
林振森</t>
    </r>
  </si>
  <si>
    <r>
      <t xml:space="preserve">Ming-Yueh Hsieh, Cheng-Hsien Yeh, </t>
    </r>
    <r>
      <rPr>
        <b/>
        <u/>
        <sz val="12"/>
        <rFont val="Times New Roman"/>
        <family val="1"/>
      </rPr>
      <t>Cheng-Hsing Hsu*</t>
    </r>
    <r>
      <rPr>
        <sz val="12"/>
        <rFont val="Times New Roman"/>
        <family val="1"/>
      </rPr>
      <t xml:space="preserve">, </t>
    </r>
    <r>
      <rPr>
        <b/>
        <u/>
        <sz val="12"/>
        <rFont val="Times New Roman"/>
        <family val="1"/>
      </rPr>
      <t>Wen-Shiush Chen</t>
    </r>
    <r>
      <rPr>
        <sz val="12"/>
        <rFont val="Times New Roman"/>
        <family val="1"/>
      </rPr>
      <t>, and</t>
    </r>
    <r>
      <rPr>
        <b/>
        <u/>
        <sz val="12"/>
        <rFont val="Times New Roman"/>
        <family val="1"/>
      </rPr>
      <t xml:space="preserve"> Jenn-Sen Lin</t>
    </r>
  </si>
  <si>
    <r>
      <rPr>
        <sz val="12"/>
        <rFont val="新細明體"/>
        <family val="1"/>
        <charset val="136"/>
      </rPr>
      <t>電機工程學系
電子工程學系</t>
    </r>
  </si>
  <si>
    <r>
      <rPr>
        <sz val="12"/>
        <rFont val="新細明體"/>
        <family val="1"/>
        <charset val="136"/>
      </rPr>
      <t>許正興
曾靜芳</t>
    </r>
  </si>
  <si>
    <r>
      <rPr>
        <b/>
        <u/>
        <sz val="12"/>
        <rFont val="Times New Roman"/>
        <family val="1"/>
      </rPr>
      <t>Cheng-Hsing Hsu</t>
    </r>
    <r>
      <rPr>
        <sz val="12"/>
        <rFont val="Times New Roman"/>
        <family val="1"/>
      </rPr>
      <t xml:space="preserve">, </t>
    </r>
    <r>
      <rPr>
        <b/>
        <u/>
        <sz val="12"/>
        <rFont val="Times New Roman"/>
        <family val="1"/>
      </rPr>
      <t>Ching-Fang Tseng</t>
    </r>
    <r>
      <rPr>
        <sz val="12"/>
        <rFont val="Times New Roman"/>
        <family val="1"/>
      </rPr>
      <t>*, and Chun-Hua Teng</t>
    </r>
  </si>
  <si>
    <r>
      <rPr>
        <sz val="12"/>
        <rFont val="新細明體"/>
        <family val="1"/>
        <charset val="136"/>
      </rPr>
      <t>電機工程學系
化學工程學系</t>
    </r>
  </si>
  <si>
    <r>
      <rPr>
        <sz val="12"/>
        <rFont val="新細明體"/>
        <family val="1"/>
        <charset val="136"/>
      </rPr>
      <t>陳美玲
張漢威
黃淑玲</t>
    </r>
  </si>
  <si>
    <r>
      <rPr>
        <b/>
        <u/>
        <sz val="12"/>
        <rFont val="新細明體"/>
        <family val="1"/>
        <charset val="136"/>
      </rPr>
      <t>陳美玲</t>
    </r>
    <r>
      <rPr>
        <sz val="12"/>
        <rFont val="新細明體"/>
        <family val="1"/>
        <charset val="136"/>
      </rPr>
      <t>、</t>
    </r>
    <r>
      <rPr>
        <b/>
        <u/>
        <sz val="12"/>
        <rFont val="新細明體"/>
        <family val="1"/>
        <charset val="136"/>
      </rPr>
      <t>張漢威</t>
    </r>
    <r>
      <rPr>
        <sz val="12"/>
        <rFont val="新細明體"/>
        <family val="1"/>
        <charset val="136"/>
      </rPr>
      <t>、劉宥萱</t>
    </r>
    <r>
      <rPr>
        <sz val="12"/>
        <rFont val="Times New Roman"/>
        <family val="1"/>
      </rPr>
      <t xml:space="preserve"> </t>
    </r>
    <r>
      <rPr>
        <sz val="12"/>
        <rFont val="新細明體"/>
        <family val="1"/>
        <charset val="136"/>
      </rPr>
      <t>、</t>
    </r>
    <r>
      <rPr>
        <sz val="12"/>
        <rFont val="Times New Roman"/>
        <family val="1"/>
      </rPr>
      <t xml:space="preserve"> </t>
    </r>
    <r>
      <rPr>
        <sz val="12"/>
        <rFont val="新細明體"/>
        <family val="1"/>
        <charset val="136"/>
      </rPr>
      <t>邱敬哲</t>
    </r>
    <r>
      <rPr>
        <sz val="12"/>
        <rFont val="Times New Roman"/>
        <family val="1"/>
      </rPr>
      <t xml:space="preserve"> </t>
    </r>
    <r>
      <rPr>
        <sz val="12"/>
        <rFont val="新細明體"/>
        <family val="1"/>
        <charset val="136"/>
      </rPr>
      <t>、何崟梵、王郁淇、張慈芹、</t>
    </r>
    <r>
      <rPr>
        <b/>
        <u/>
        <sz val="12"/>
        <rFont val="新細明體"/>
        <family val="1"/>
        <charset val="136"/>
      </rPr>
      <t>黃淑玲</t>
    </r>
    <r>
      <rPr>
        <b/>
        <u/>
        <sz val="12"/>
        <rFont val="Times New Roman"/>
        <family val="1"/>
      </rPr>
      <t>*</t>
    </r>
  </si>
  <si>
    <r>
      <rPr>
        <sz val="12"/>
        <rFont val="新細明體"/>
        <family val="1"/>
        <charset val="136"/>
      </rPr>
      <t>國科會能源學門</t>
    </r>
    <r>
      <rPr>
        <sz val="12"/>
        <rFont val="Times New Roman"/>
        <family val="1"/>
      </rPr>
      <t>111</t>
    </r>
    <r>
      <rPr>
        <sz val="12"/>
        <rFont val="新細明體"/>
        <family val="1"/>
        <charset val="136"/>
      </rPr>
      <t>年度成果發表會</t>
    </r>
  </si>
  <si>
    <r>
      <rPr>
        <sz val="12"/>
        <rFont val="新細明體"/>
        <family val="1"/>
        <charset val="136"/>
      </rPr>
      <t>臺灣</t>
    </r>
    <r>
      <rPr>
        <sz val="12"/>
        <rFont val="Times New Roman"/>
        <family val="1"/>
      </rPr>
      <t>/</t>
    </r>
    <r>
      <rPr>
        <sz val="12"/>
        <rFont val="新細明體"/>
        <family val="1"/>
        <charset val="136"/>
      </rPr>
      <t>國立聯合大學</t>
    </r>
  </si>
  <si>
    <r>
      <rPr>
        <sz val="12"/>
        <rFont val="新細明體"/>
        <family val="1"/>
        <charset val="136"/>
      </rPr>
      <t>陳美玲
黃淑玲</t>
    </r>
  </si>
  <si>
    <r>
      <t xml:space="preserve">Chen-Chen Tseng, Guan-Xun Lin, Jian-Sheng Ding, </t>
    </r>
    <r>
      <rPr>
        <b/>
        <u/>
        <sz val="12"/>
        <rFont val="Times New Roman"/>
        <family val="1"/>
      </rPr>
      <t>Mei-Ling Chen</t>
    </r>
    <r>
      <rPr>
        <sz val="12"/>
        <rFont val="Times New Roman"/>
        <family val="1"/>
      </rPr>
      <t xml:space="preserve">, Tzu-Chin Chang and </t>
    </r>
    <r>
      <rPr>
        <b/>
        <u/>
        <sz val="12"/>
        <rFont val="Times New Roman"/>
        <family val="1"/>
      </rPr>
      <t>Shu-Ling Huan</t>
    </r>
    <r>
      <rPr>
        <sz val="12"/>
        <rFont val="Times New Roman"/>
        <family val="1"/>
      </rPr>
      <t>g*</t>
    </r>
  </si>
  <si>
    <r>
      <rPr>
        <sz val="12"/>
        <rFont val="新細明體"/>
        <family val="1"/>
        <charset val="136"/>
      </rPr>
      <t>何崟梵、邱敬哲、王郁淇、</t>
    </r>
    <r>
      <rPr>
        <b/>
        <u/>
        <sz val="12"/>
        <rFont val="新細明體"/>
        <family val="1"/>
        <charset val="136"/>
      </rPr>
      <t>陳美玲</t>
    </r>
    <r>
      <rPr>
        <sz val="12"/>
        <rFont val="Times New Roman"/>
        <family val="1"/>
      </rPr>
      <t>*</t>
    </r>
    <r>
      <rPr>
        <sz val="12"/>
        <rFont val="新細明體"/>
        <family val="1"/>
        <charset val="136"/>
      </rPr>
      <t>、</t>
    </r>
    <r>
      <rPr>
        <b/>
        <u/>
        <sz val="12"/>
        <rFont val="新細明體"/>
        <family val="1"/>
        <charset val="136"/>
      </rPr>
      <t>黃淑玲</t>
    </r>
  </si>
  <si>
    <r>
      <rPr>
        <sz val="12"/>
        <rFont val="新細明體"/>
        <family val="1"/>
        <charset val="136"/>
      </rPr>
      <t>最佳化流速與石墨氈電極厚度及孔隙度以提高大面積鈰</t>
    </r>
    <r>
      <rPr>
        <sz val="12"/>
        <rFont val="Times New Roman"/>
        <family val="1"/>
      </rPr>
      <t>/</t>
    </r>
    <r>
      <rPr>
        <sz val="12"/>
        <rFont val="新細明體"/>
        <family val="1"/>
        <charset val="136"/>
      </rPr>
      <t>鐵氧化</t>
    </r>
    <r>
      <rPr>
        <sz val="12"/>
        <rFont val="Times New Roman"/>
        <family val="1"/>
      </rPr>
      <t>-</t>
    </r>
    <r>
      <rPr>
        <sz val="12"/>
        <rFont val="新細明體"/>
        <family val="1"/>
        <charset val="136"/>
      </rPr>
      <t>還原液流單電池的性能</t>
    </r>
  </si>
  <si>
    <r>
      <rPr>
        <sz val="12"/>
        <rFont val="新細明體"/>
        <family val="1"/>
        <charset val="136"/>
      </rPr>
      <t>陳美玲、呂哲宇</t>
    </r>
  </si>
  <si>
    <r>
      <rPr>
        <b/>
        <u/>
        <sz val="12"/>
        <rFont val="Times New Roman"/>
        <family val="1"/>
      </rPr>
      <t>Mei-Ling Chen</t>
    </r>
    <r>
      <rPr>
        <sz val="12"/>
        <rFont val="Times New Roman"/>
        <family val="1"/>
      </rPr>
      <t>, Pei-Gang Chen, Che-Yu Lu</t>
    </r>
  </si>
  <si>
    <r>
      <rPr>
        <sz val="12"/>
        <rFont val="新細明體"/>
        <family val="1"/>
        <charset val="136"/>
      </rPr>
      <t>臺灣</t>
    </r>
    <r>
      <rPr>
        <sz val="12"/>
        <rFont val="Times New Roman"/>
        <family val="1"/>
      </rPr>
      <t>/</t>
    </r>
    <r>
      <rPr>
        <sz val="12"/>
        <rFont val="新細明體"/>
        <family val="1"/>
        <charset val="136"/>
      </rPr>
      <t>彰化：彰化師範大學</t>
    </r>
  </si>
  <si>
    <r>
      <rPr>
        <sz val="12"/>
        <rFont val="新細明體"/>
        <family val="1"/>
        <charset val="136"/>
      </rPr>
      <t>陳翔傑</t>
    </r>
  </si>
  <si>
    <r>
      <t xml:space="preserve">K. H. Deng, </t>
    </r>
    <r>
      <rPr>
        <b/>
        <u/>
        <sz val="12"/>
        <rFont val="Times New Roman"/>
        <family val="1"/>
      </rPr>
      <t>H. C. Chen*</t>
    </r>
    <r>
      <rPr>
        <sz val="12"/>
        <rFont val="Times New Roman"/>
        <family val="1"/>
      </rPr>
      <t>, C. H. Sun</t>
    </r>
  </si>
  <si>
    <r>
      <t xml:space="preserve">M. T. Yu, S. W. Hsu, </t>
    </r>
    <r>
      <rPr>
        <b/>
        <u/>
        <sz val="12"/>
        <rFont val="Times New Roman"/>
        <family val="1"/>
      </rPr>
      <t>H. C. Chen*</t>
    </r>
  </si>
  <si>
    <r>
      <t xml:space="preserve">Y. R. Lee, </t>
    </r>
    <r>
      <rPr>
        <b/>
        <u/>
        <sz val="12"/>
        <rFont val="Times New Roman"/>
        <family val="1"/>
      </rPr>
      <t>H. C. Chen*</t>
    </r>
  </si>
  <si>
    <r>
      <t>Taiwan/Taichung</t>
    </r>
    <r>
      <rPr>
        <sz val="12"/>
        <rFont val="新細明體"/>
        <family val="1"/>
        <charset val="136"/>
      </rPr>
      <t>：</t>
    </r>
    <r>
      <rPr>
        <sz val="12"/>
        <rFont val="Times New Roman"/>
        <family val="1"/>
      </rPr>
      <t xml:space="preserve"> National Chung Hsing University</t>
    </r>
  </si>
  <si>
    <r>
      <rPr>
        <sz val="12"/>
        <rFont val="新細明體"/>
        <family val="1"/>
        <charset val="136"/>
      </rPr>
      <t>呂哲宇</t>
    </r>
  </si>
  <si>
    <r>
      <rPr>
        <sz val="12"/>
        <rFont val="新細明體"/>
        <family val="1"/>
        <charset val="136"/>
      </rPr>
      <t>呂哲宇</t>
    </r>
    <r>
      <rPr>
        <sz val="12"/>
        <rFont val="Times New Roman"/>
        <family val="1"/>
      </rPr>
      <t>*</t>
    </r>
    <r>
      <rPr>
        <sz val="12"/>
        <rFont val="新細明體"/>
        <family val="1"/>
        <charset val="136"/>
      </rPr>
      <t>、鄭子平</t>
    </r>
  </si>
  <si>
    <r>
      <rPr>
        <sz val="12"/>
        <rFont val="新細明體"/>
        <family val="1"/>
        <charset val="136"/>
      </rPr>
      <t>車輛輔助電源分配單元之雙鉛酸電池組內部電阻量測技術</t>
    </r>
  </si>
  <si>
    <r>
      <t>2022</t>
    </r>
    <r>
      <rPr>
        <sz val="12"/>
        <rFont val="新細明體"/>
        <family val="1"/>
        <charset val="136"/>
      </rPr>
      <t>第</t>
    </r>
    <r>
      <rPr>
        <sz val="12"/>
        <rFont val="Times New Roman"/>
        <family val="1"/>
      </rPr>
      <t>19</t>
    </r>
    <r>
      <rPr>
        <sz val="12"/>
        <rFont val="新細明體"/>
        <family val="1"/>
        <charset val="136"/>
      </rPr>
      <t>屆台灣電力電子研討會暨第</t>
    </r>
    <r>
      <rPr>
        <sz val="12"/>
        <rFont val="Times New Roman"/>
        <family val="1"/>
      </rPr>
      <t>43</t>
    </r>
    <r>
      <rPr>
        <sz val="12"/>
        <rFont val="新細明體"/>
        <family val="1"/>
        <charset val="136"/>
      </rPr>
      <t>屆中華民國電力工程研討會</t>
    </r>
  </si>
  <si>
    <r>
      <rPr>
        <sz val="12"/>
        <rFont val="新細明體"/>
        <family val="1"/>
        <charset val="136"/>
      </rPr>
      <t>境內：</t>
    </r>
    <r>
      <rPr>
        <sz val="12"/>
        <rFont val="Times New Roman"/>
        <family val="1"/>
      </rPr>
      <t xml:space="preserve">18
</t>
    </r>
    <r>
      <rPr>
        <sz val="12"/>
        <rFont val="新細明體"/>
        <family val="1"/>
        <charset val="136"/>
      </rPr>
      <t>境外：</t>
    </r>
    <r>
      <rPr>
        <sz val="12"/>
        <rFont val="Times New Roman"/>
        <family val="1"/>
      </rPr>
      <t>0</t>
    </r>
  </si>
  <si>
    <r>
      <rPr>
        <sz val="12"/>
        <rFont val="新細明體"/>
        <family val="1"/>
        <charset val="136"/>
      </rPr>
      <t>國際：</t>
    </r>
    <r>
      <rPr>
        <sz val="12"/>
        <rFont val="Times New Roman"/>
        <family val="1"/>
      </rPr>
      <t>9</t>
    </r>
  </si>
  <si>
    <r>
      <rPr>
        <sz val="12"/>
        <rFont val="新細明體"/>
        <family val="1"/>
        <charset val="136"/>
      </rPr>
      <t>楊和利</t>
    </r>
  </si>
  <si>
    <r>
      <rPr>
        <b/>
        <sz val="12"/>
        <rFont val="新細明體"/>
        <family val="1"/>
        <charset val="136"/>
      </rPr>
      <t>楊和利、</t>
    </r>
    <r>
      <rPr>
        <sz val="12"/>
        <rFont val="新細明體"/>
        <family val="1"/>
        <charset val="136"/>
      </rPr>
      <t>蔡孟珈、周映亘</t>
    </r>
  </si>
  <si>
    <r>
      <rPr>
        <sz val="12"/>
        <rFont val="新細明體"/>
        <family val="1"/>
        <charset val="136"/>
      </rPr>
      <t>公司治理與自由現金流量對盈餘管理的影響</t>
    </r>
  </si>
  <si>
    <r>
      <t>2022</t>
    </r>
    <r>
      <rPr>
        <sz val="12"/>
        <rFont val="新細明體"/>
        <family val="1"/>
        <charset val="136"/>
      </rPr>
      <t>第十三屆前瞻管理學術與產業趨勢研討會</t>
    </r>
  </si>
  <si>
    <r>
      <rPr>
        <sz val="12"/>
        <rFont val="新細明體"/>
        <family val="1"/>
        <charset val="136"/>
      </rPr>
      <t>境內：</t>
    </r>
    <r>
      <rPr>
        <sz val="12"/>
        <rFont val="Times New Roman"/>
        <family val="1"/>
      </rPr>
      <t xml:space="preserve">1
</t>
    </r>
    <r>
      <rPr>
        <sz val="12"/>
        <rFont val="新細明體"/>
        <family val="1"/>
        <charset val="136"/>
      </rPr>
      <t>境外：</t>
    </r>
    <r>
      <rPr>
        <sz val="12"/>
        <rFont val="Times New Roman"/>
        <family val="1"/>
      </rPr>
      <t>0</t>
    </r>
  </si>
  <si>
    <r>
      <rPr>
        <sz val="12"/>
        <rFont val="新細明體"/>
        <family val="1"/>
        <charset val="136"/>
      </rPr>
      <t>國際：</t>
    </r>
    <r>
      <rPr>
        <sz val="12"/>
        <rFont val="Times New Roman"/>
        <family val="1"/>
      </rPr>
      <t>0</t>
    </r>
  </si>
  <si>
    <r>
      <rPr>
        <sz val="12"/>
        <rFont val="新細明體"/>
        <family val="1"/>
        <charset val="136"/>
      </rPr>
      <t>吳光耀</t>
    </r>
  </si>
  <si>
    <r>
      <rPr>
        <b/>
        <u/>
        <sz val="12"/>
        <rFont val="新細明體"/>
        <family val="1"/>
        <charset val="136"/>
      </rPr>
      <t>吳光耀</t>
    </r>
    <r>
      <rPr>
        <sz val="12"/>
        <rFont val="新細明體"/>
        <family val="1"/>
        <charset val="136"/>
      </rPr>
      <t>、朱庭賢、莊雲心、林銘哲、劉時溢</t>
    </r>
  </si>
  <si>
    <r>
      <rPr>
        <sz val="12"/>
        <rFont val="新細明體"/>
        <family val="1"/>
        <charset val="136"/>
      </rPr>
      <t>股票投資市場分析：移動平均線的比較</t>
    </r>
  </si>
  <si>
    <r>
      <rPr>
        <b/>
        <u/>
        <sz val="12"/>
        <rFont val="新細明體"/>
        <family val="1"/>
        <charset val="136"/>
      </rPr>
      <t>吳光耀</t>
    </r>
    <r>
      <rPr>
        <sz val="12"/>
        <rFont val="新細明體"/>
        <family val="1"/>
        <charset val="136"/>
      </rPr>
      <t>、張皓為、李泊潁、林冠妤、蕭衣昕、黃宗保</t>
    </r>
  </si>
  <si>
    <r>
      <rPr>
        <sz val="12"/>
        <rFont val="新細明體"/>
        <family val="1"/>
        <charset val="136"/>
      </rPr>
      <t>從知覺價值與知覺風險探討臺灣消費者共乘的意願</t>
    </r>
  </si>
  <si>
    <r>
      <rPr>
        <sz val="12"/>
        <rFont val="新細明體"/>
        <family val="1"/>
        <charset val="136"/>
      </rPr>
      <t>吳志正</t>
    </r>
  </si>
  <si>
    <r>
      <rPr>
        <b/>
        <u/>
        <sz val="12"/>
        <rFont val="新細明體"/>
        <family val="1"/>
        <charset val="136"/>
      </rPr>
      <t>吳志正</t>
    </r>
    <r>
      <rPr>
        <sz val="12"/>
        <rFont val="新細明體"/>
        <family val="1"/>
        <charset val="136"/>
      </rPr>
      <t>、陳沛欣、曾璽安、黃幸誼、潘采萱</t>
    </r>
  </si>
  <si>
    <r>
      <rPr>
        <sz val="12"/>
        <rFont val="新細明體"/>
        <family val="1"/>
        <charset val="136"/>
      </rPr>
      <t>券世文：數位五倍券之信任修復</t>
    </r>
  </si>
  <si>
    <r>
      <t>2022</t>
    </r>
    <r>
      <rPr>
        <sz val="12"/>
        <rFont val="新細明體"/>
        <family val="1"/>
        <charset val="136"/>
      </rPr>
      <t>第二十一屆北商大學銜論壇</t>
    </r>
    <r>
      <rPr>
        <sz val="12"/>
        <rFont val="Times New Roman"/>
        <family val="1"/>
      </rPr>
      <t>-</t>
    </r>
    <r>
      <rPr>
        <sz val="12"/>
        <rFont val="新細明體"/>
        <family val="1"/>
        <charset val="136"/>
      </rPr>
      <t>國全企業經營管理研討會</t>
    </r>
  </si>
  <si>
    <r>
      <rPr>
        <sz val="12"/>
        <rFont val="新細明體"/>
        <family val="1"/>
        <charset val="136"/>
      </rPr>
      <t>臺灣</t>
    </r>
    <r>
      <rPr>
        <sz val="12"/>
        <rFont val="Times New Roman"/>
        <family val="1"/>
      </rPr>
      <t>/</t>
    </r>
    <r>
      <rPr>
        <sz val="12"/>
        <rFont val="新細明體"/>
        <family val="1"/>
        <charset val="136"/>
      </rPr>
      <t>臺北：國立臺北商業大學</t>
    </r>
  </si>
  <si>
    <r>
      <rPr>
        <b/>
        <u/>
        <sz val="12"/>
        <rFont val="新細明體"/>
        <family val="1"/>
        <charset val="136"/>
      </rPr>
      <t>吳志正</t>
    </r>
    <r>
      <rPr>
        <sz val="12"/>
        <rFont val="新細明體"/>
        <family val="1"/>
        <charset val="136"/>
      </rPr>
      <t>、劉晉瑋、徐筱雅、鄭筱臻、曾皇凱</t>
    </r>
  </si>
  <si>
    <r>
      <rPr>
        <sz val="12"/>
        <rFont val="新細明體"/>
        <family val="1"/>
        <charset val="136"/>
      </rPr>
      <t>疫苗打錯怎麼辦：第三方信任修復之實證</t>
    </r>
  </si>
  <si>
    <r>
      <t>2022</t>
    </r>
    <r>
      <rPr>
        <sz val="12"/>
        <rFont val="新細明體"/>
        <family val="1"/>
        <charset val="136"/>
      </rPr>
      <t>年春季國立臺北大學企業管理學系學術研討會</t>
    </r>
  </si>
  <si>
    <r>
      <rPr>
        <sz val="12"/>
        <rFont val="新細明體"/>
        <family val="1"/>
        <charset val="136"/>
      </rPr>
      <t>臺灣</t>
    </r>
    <r>
      <rPr>
        <sz val="12"/>
        <rFont val="Times New Roman"/>
        <family val="1"/>
      </rPr>
      <t>/</t>
    </r>
    <r>
      <rPr>
        <sz val="12"/>
        <rFont val="新細明體"/>
        <family val="1"/>
        <charset val="136"/>
      </rPr>
      <t>臺北：國立臺北大學</t>
    </r>
  </si>
  <si>
    <r>
      <rPr>
        <b/>
        <sz val="12"/>
        <rFont val="新細明體"/>
        <family val="1"/>
        <charset val="136"/>
      </rPr>
      <t>否</t>
    </r>
  </si>
  <si>
    <r>
      <rPr>
        <b/>
        <u/>
        <sz val="12"/>
        <rFont val="新細明體"/>
        <family val="1"/>
        <charset val="136"/>
      </rPr>
      <t>吳志正</t>
    </r>
    <r>
      <rPr>
        <sz val="12"/>
        <rFont val="新細明體"/>
        <family val="1"/>
        <charset val="136"/>
      </rPr>
      <t>、陳佳琳</t>
    </r>
  </si>
  <si>
    <r>
      <rPr>
        <sz val="12"/>
        <rFont val="新細明體"/>
        <family val="1"/>
        <charset val="136"/>
      </rPr>
      <t>醫療機構不同策略對信任修復之影響</t>
    </r>
    <r>
      <rPr>
        <sz val="12"/>
        <rFont val="Times New Roman"/>
        <family val="1"/>
      </rPr>
      <t>-</t>
    </r>
    <r>
      <rPr>
        <sz val="12"/>
        <rFont val="新細明體"/>
        <family val="1"/>
        <charset val="136"/>
      </rPr>
      <t>以齒顎矯正為例</t>
    </r>
  </si>
  <si>
    <r>
      <rPr>
        <sz val="12"/>
        <rFont val="新細明體"/>
        <family val="1"/>
        <charset val="136"/>
      </rPr>
      <t>李奇勳</t>
    </r>
  </si>
  <si>
    <r>
      <rPr>
        <b/>
        <u/>
        <sz val="12"/>
        <rFont val="新細明體"/>
        <family val="1"/>
        <charset val="136"/>
      </rPr>
      <t>李奇勳</t>
    </r>
    <r>
      <rPr>
        <sz val="12"/>
        <rFont val="新細明體"/>
        <family val="1"/>
        <charset val="136"/>
      </rPr>
      <t>、郭亭宜、王譽臻、張惠雅、黃郁雯</t>
    </r>
  </si>
  <si>
    <r>
      <rPr>
        <sz val="12"/>
        <rFont val="新細明體"/>
        <family val="1"/>
        <charset val="136"/>
      </rPr>
      <t>線上音樂串流平台付費意願之探討</t>
    </r>
    <r>
      <rPr>
        <sz val="12"/>
        <rFont val="Times New Roman"/>
        <family val="1"/>
      </rPr>
      <t>—</t>
    </r>
    <r>
      <rPr>
        <sz val="12"/>
        <rFont val="新細明體"/>
        <family val="1"/>
        <charset val="136"/>
      </rPr>
      <t>擴充科技接受模式與免費心態之整合應用</t>
    </r>
  </si>
  <si>
    <r>
      <rPr>
        <sz val="12"/>
        <rFont val="新細明體"/>
        <family val="1"/>
        <charset val="136"/>
      </rPr>
      <t>林煜超</t>
    </r>
  </si>
  <si>
    <r>
      <rPr>
        <b/>
        <u/>
        <sz val="12"/>
        <rFont val="新細明體"/>
        <family val="1"/>
        <charset val="136"/>
      </rPr>
      <t>林煜超</t>
    </r>
    <r>
      <rPr>
        <sz val="12"/>
        <rFont val="新細明體"/>
        <family val="1"/>
        <charset val="136"/>
      </rPr>
      <t>、汪珈宇、陳思穎、陳俐晴、吳冠萱、吳承遠</t>
    </r>
  </si>
  <si>
    <r>
      <rPr>
        <sz val="12"/>
        <rFont val="新細明體"/>
        <family val="1"/>
        <charset val="136"/>
      </rPr>
      <t>大數據分析在消費者評論中的應用</t>
    </r>
  </si>
  <si>
    <r>
      <rPr>
        <b/>
        <u/>
        <sz val="12"/>
        <rFont val="新細明體"/>
        <family val="1"/>
        <charset val="136"/>
      </rPr>
      <t>林煜超</t>
    </r>
    <r>
      <rPr>
        <sz val="12"/>
        <rFont val="新細明體"/>
        <family val="1"/>
        <charset val="136"/>
      </rPr>
      <t>、甘禮享、黃薰瑩、曾靖庭、蕭芳昕、朱靖雯</t>
    </r>
  </si>
  <si>
    <r>
      <rPr>
        <sz val="12"/>
        <rFont val="新細明體"/>
        <family val="1"/>
        <charset val="136"/>
      </rPr>
      <t>線上市集如何促銷以提高商品銷售績效：以蝦皮購物網站為例</t>
    </r>
  </si>
  <si>
    <r>
      <rPr>
        <sz val="12"/>
        <rFont val="新細明體"/>
        <family val="1"/>
        <charset val="136"/>
      </rPr>
      <t>胡天鐘</t>
    </r>
  </si>
  <si>
    <r>
      <rPr>
        <b/>
        <u/>
        <sz val="12"/>
        <rFont val="新細明體"/>
        <family val="1"/>
        <charset val="136"/>
      </rPr>
      <t>胡天鐘</t>
    </r>
    <r>
      <rPr>
        <sz val="12"/>
        <rFont val="新細明體"/>
        <family val="1"/>
        <charset val="136"/>
      </rPr>
      <t>、黃炳榮</t>
    </r>
  </si>
  <si>
    <r>
      <t>FMEA</t>
    </r>
    <r>
      <rPr>
        <sz val="12"/>
        <rFont val="新細明體"/>
        <family val="1"/>
        <charset val="136"/>
      </rPr>
      <t>應用於化成鋁箔製程之品質失效預防研究</t>
    </r>
    <r>
      <rPr>
        <sz val="12"/>
        <rFont val="Times New Roman"/>
        <family val="1"/>
      </rPr>
      <t>-</t>
    </r>
    <r>
      <rPr>
        <sz val="12"/>
        <rFont val="新細明體"/>
        <family val="1"/>
        <charset val="136"/>
      </rPr>
      <t>以</t>
    </r>
    <r>
      <rPr>
        <sz val="12"/>
        <rFont val="Times New Roman"/>
        <family val="1"/>
      </rPr>
      <t>L</t>
    </r>
    <r>
      <rPr>
        <sz val="12"/>
        <rFont val="新細明體"/>
        <family val="1"/>
        <charset val="136"/>
      </rPr>
      <t>公司為例</t>
    </r>
  </si>
  <si>
    <r>
      <rPr>
        <b/>
        <u/>
        <sz val="12"/>
        <rFont val="新細明體"/>
        <family val="1"/>
        <charset val="136"/>
      </rPr>
      <t>胡天鐘</t>
    </r>
    <r>
      <rPr>
        <sz val="12"/>
        <rFont val="新細明體"/>
        <family val="1"/>
        <charset val="136"/>
      </rPr>
      <t>、詹進喜</t>
    </r>
  </si>
  <si>
    <r>
      <rPr>
        <sz val="12"/>
        <rFont val="新細明體"/>
        <family val="1"/>
        <charset val="136"/>
      </rPr>
      <t>利基型產品的大量客製化商業模式之研究</t>
    </r>
    <r>
      <rPr>
        <sz val="12"/>
        <rFont val="Times New Roman"/>
        <family val="1"/>
      </rPr>
      <t>–</t>
    </r>
    <r>
      <rPr>
        <sz val="12"/>
        <rFont val="新細明體"/>
        <family val="1"/>
        <charset val="136"/>
      </rPr>
      <t>以</t>
    </r>
    <r>
      <rPr>
        <sz val="12"/>
        <rFont val="Times New Roman"/>
        <family val="1"/>
      </rPr>
      <t xml:space="preserve"> A </t>
    </r>
    <r>
      <rPr>
        <sz val="12"/>
        <rFont val="新細明體"/>
        <family val="1"/>
        <charset val="136"/>
      </rPr>
      <t>光譜儀公司為例</t>
    </r>
  </si>
  <si>
    <r>
      <rPr>
        <b/>
        <u/>
        <sz val="12"/>
        <rFont val="新細明體"/>
        <family val="1"/>
        <charset val="136"/>
      </rPr>
      <t>胡天鐘</t>
    </r>
    <r>
      <rPr>
        <sz val="12"/>
        <rFont val="新細明體"/>
        <family val="1"/>
        <charset val="136"/>
      </rPr>
      <t>、劉惠瑄</t>
    </r>
  </si>
  <si>
    <r>
      <rPr>
        <sz val="12"/>
        <rFont val="新細明體"/>
        <family val="1"/>
        <charset val="136"/>
      </rPr>
      <t>典當業的創新商業模式之研究</t>
    </r>
    <r>
      <rPr>
        <sz val="12"/>
        <rFont val="Times New Roman"/>
        <family val="1"/>
      </rPr>
      <t>-</t>
    </r>
    <r>
      <rPr>
        <sz val="12"/>
        <rFont val="新細明體"/>
        <family val="1"/>
        <charset val="136"/>
      </rPr>
      <t>以</t>
    </r>
    <r>
      <rPr>
        <sz val="12"/>
        <rFont val="Times New Roman"/>
        <family val="1"/>
      </rPr>
      <t>A</t>
    </r>
    <r>
      <rPr>
        <sz val="12"/>
        <rFont val="新細明體"/>
        <family val="1"/>
        <charset val="136"/>
      </rPr>
      <t>典當公司為例</t>
    </r>
  </si>
  <si>
    <r>
      <rPr>
        <b/>
        <u/>
        <sz val="12"/>
        <rFont val="新細明體"/>
        <family val="1"/>
        <charset val="136"/>
      </rPr>
      <t>胡天鐘</t>
    </r>
    <r>
      <rPr>
        <sz val="12"/>
        <rFont val="新細明體"/>
        <family val="1"/>
        <charset val="136"/>
      </rPr>
      <t>、林筱茜、徐千媄、林佳怡、林芷瑩</t>
    </r>
  </si>
  <si>
    <r>
      <rPr>
        <sz val="12"/>
        <rFont val="新細明體"/>
        <family val="1"/>
        <charset val="136"/>
      </rPr>
      <t>探討「茶產業</t>
    </r>
    <r>
      <rPr>
        <sz val="12"/>
        <rFont val="Times New Roman"/>
        <family val="1"/>
      </rPr>
      <t>3.0</t>
    </r>
    <r>
      <rPr>
        <sz val="12"/>
        <rFont val="新細明體"/>
        <family val="1"/>
        <charset val="136"/>
      </rPr>
      <t>」概念的影響因素和永續經營策略之研究</t>
    </r>
    <r>
      <rPr>
        <sz val="12"/>
        <rFont val="Times New Roman"/>
        <family val="1"/>
      </rPr>
      <t>-</t>
    </r>
    <r>
      <rPr>
        <sz val="12"/>
        <rFont val="新細明體"/>
        <family val="1"/>
        <charset val="136"/>
      </rPr>
      <t>以華剛茶業為例</t>
    </r>
  </si>
  <si>
    <r>
      <rPr>
        <b/>
        <u/>
        <sz val="12"/>
        <rFont val="新細明體"/>
        <family val="1"/>
        <charset val="136"/>
      </rPr>
      <t>胡天鐘、</t>
    </r>
    <r>
      <rPr>
        <sz val="12"/>
        <rFont val="新細明體"/>
        <family val="1"/>
        <charset val="136"/>
      </rPr>
      <t>蔡沛慈</t>
    </r>
  </si>
  <si>
    <r>
      <rPr>
        <sz val="12"/>
        <rFont val="新細明體"/>
        <family val="1"/>
        <charset val="136"/>
      </rPr>
      <t>探討信任、期望確認理論及接受後持續使用模式之關係</t>
    </r>
    <r>
      <rPr>
        <sz val="12"/>
        <rFont val="Times New Roman"/>
        <family val="1"/>
      </rPr>
      <t>-</t>
    </r>
    <r>
      <rPr>
        <sz val="12"/>
        <rFont val="新細明體"/>
        <family val="1"/>
        <charset val="136"/>
      </rPr>
      <t>以</t>
    </r>
    <r>
      <rPr>
        <sz val="12"/>
        <rFont val="Times New Roman"/>
        <family val="1"/>
      </rPr>
      <t>LINE Pay</t>
    </r>
    <r>
      <rPr>
        <sz val="12"/>
        <rFont val="新細明體"/>
        <family val="1"/>
        <charset val="136"/>
      </rPr>
      <t>為例</t>
    </r>
  </si>
  <si>
    <r>
      <rPr>
        <b/>
        <u/>
        <sz val="12"/>
        <rFont val="新細明體"/>
        <family val="1"/>
        <charset val="136"/>
      </rPr>
      <t>胡天鐘</t>
    </r>
    <r>
      <rPr>
        <sz val="12"/>
        <rFont val="新細明體"/>
        <family val="1"/>
        <charset val="136"/>
      </rPr>
      <t>、羅琬婷、羅慧宜、葉心榆、陳怡蓁、涂佳筠</t>
    </r>
  </si>
  <si>
    <r>
      <rPr>
        <sz val="12"/>
        <rFont val="新細明體"/>
        <family val="1"/>
        <charset val="136"/>
      </rPr>
      <t>蔬食崛起！超越未來的肉品－以健康信念模式探討消費者對植物肉購買意願之研究</t>
    </r>
  </si>
  <si>
    <r>
      <rPr>
        <b/>
        <u/>
        <sz val="12"/>
        <rFont val="新細明體"/>
        <family val="1"/>
        <charset val="136"/>
      </rPr>
      <t>胡天鐘</t>
    </r>
    <r>
      <rPr>
        <sz val="12"/>
        <rFont val="新細明體"/>
        <family val="1"/>
        <charset val="136"/>
      </rPr>
      <t>、范文杰</t>
    </r>
  </si>
  <si>
    <r>
      <rPr>
        <sz val="12"/>
        <rFont val="新細明體"/>
        <family val="1"/>
        <charset val="136"/>
      </rPr>
      <t>應用</t>
    </r>
    <r>
      <rPr>
        <sz val="12"/>
        <rFont val="Times New Roman"/>
        <family val="1"/>
      </rPr>
      <t>PZB</t>
    </r>
    <r>
      <rPr>
        <sz val="12"/>
        <rFont val="新細明體"/>
        <family val="1"/>
        <charset val="136"/>
      </rPr>
      <t>理論探討美髮產業之服務品質、顧客滿意度、品牌忠誠度</t>
    </r>
    <r>
      <rPr>
        <sz val="12"/>
        <rFont val="Times New Roman"/>
        <family val="1"/>
      </rPr>
      <t>-</t>
    </r>
    <r>
      <rPr>
        <sz val="12"/>
        <rFont val="新細明體"/>
        <family val="1"/>
        <charset val="136"/>
      </rPr>
      <t>以旭紅髮型為例</t>
    </r>
  </si>
  <si>
    <r>
      <rPr>
        <b/>
        <u/>
        <sz val="12"/>
        <rFont val="新細明體"/>
        <family val="1"/>
        <charset val="136"/>
      </rPr>
      <t>胡天鐘</t>
    </r>
    <r>
      <rPr>
        <sz val="12"/>
        <rFont val="新細明體"/>
        <family val="1"/>
        <charset val="136"/>
      </rPr>
      <t>、李雨純</t>
    </r>
  </si>
  <si>
    <r>
      <rPr>
        <sz val="12"/>
        <rFont val="新細明體"/>
        <family val="1"/>
        <charset val="136"/>
      </rPr>
      <t>應用自動光學檢測</t>
    </r>
    <r>
      <rPr>
        <sz val="12"/>
        <rFont val="Times New Roman"/>
        <family val="1"/>
      </rPr>
      <t>(AOI)</t>
    </r>
    <r>
      <rPr>
        <sz val="12"/>
        <rFont val="新細明體"/>
        <family val="1"/>
        <charset val="136"/>
      </rPr>
      <t>技術於電子保護膠帶表面瑕疵檢測以改善良率之研究</t>
    </r>
    <r>
      <rPr>
        <sz val="12"/>
        <rFont val="Times New Roman"/>
        <family val="1"/>
      </rPr>
      <t>-</t>
    </r>
    <r>
      <rPr>
        <sz val="12"/>
        <rFont val="新細明體"/>
        <family val="1"/>
        <charset val="136"/>
      </rPr>
      <t>以</t>
    </r>
    <r>
      <rPr>
        <sz val="12"/>
        <rFont val="Times New Roman"/>
        <family val="1"/>
      </rPr>
      <t>A</t>
    </r>
    <r>
      <rPr>
        <sz val="12"/>
        <rFont val="新細明體"/>
        <family val="1"/>
        <charset val="136"/>
      </rPr>
      <t>電子公司為例</t>
    </r>
  </si>
  <si>
    <r>
      <rPr>
        <sz val="12"/>
        <rFont val="新細明體"/>
        <family val="1"/>
        <charset val="136"/>
      </rPr>
      <t>胡天鐘
黃俊寧</t>
    </r>
  </si>
  <si>
    <r>
      <rPr>
        <b/>
        <u/>
        <sz val="12"/>
        <rFont val="新細明體"/>
        <family val="1"/>
        <charset val="136"/>
      </rPr>
      <t>胡天鐘、黃俊寧、</t>
    </r>
    <r>
      <rPr>
        <sz val="12"/>
        <rFont val="新細明體"/>
        <family val="1"/>
        <charset val="136"/>
      </rPr>
      <t>張宛盈</t>
    </r>
  </si>
  <si>
    <r>
      <rPr>
        <sz val="12"/>
        <rFont val="新細明體"/>
        <family val="1"/>
        <charset val="136"/>
      </rPr>
      <t>用</t>
    </r>
    <r>
      <rPr>
        <sz val="12"/>
        <rFont val="Times New Roman"/>
        <family val="1"/>
      </rPr>
      <t>PZB</t>
    </r>
    <r>
      <rPr>
        <sz val="12"/>
        <rFont val="新細明體"/>
        <family val="1"/>
        <charset val="136"/>
      </rPr>
      <t>服務品質缺口模型來探討「線上運輸服務」之跨國性比較分析－以台灣</t>
    </r>
    <r>
      <rPr>
        <sz val="12"/>
        <rFont val="Times New Roman"/>
        <family val="1"/>
      </rPr>
      <t>Uber</t>
    </r>
    <r>
      <rPr>
        <sz val="12"/>
        <rFont val="新細明體"/>
        <family val="1"/>
        <charset val="136"/>
      </rPr>
      <t>及印尼</t>
    </r>
    <r>
      <rPr>
        <sz val="12"/>
        <rFont val="Times New Roman"/>
        <family val="1"/>
      </rPr>
      <t>GO-JEK</t>
    </r>
    <r>
      <rPr>
        <sz val="12"/>
        <rFont val="新細明體"/>
        <family val="1"/>
        <charset val="136"/>
      </rPr>
      <t>為例</t>
    </r>
  </si>
  <si>
    <r>
      <rPr>
        <b/>
        <u/>
        <sz val="12"/>
        <rFont val="新細明體"/>
        <family val="1"/>
        <charset val="136"/>
      </rPr>
      <t>胡天鐘、黃俊寧、</t>
    </r>
    <r>
      <rPr>
        <sz val="12"/>
        <rFont val="新細明體"/>
        <family val="1"/>
        <charset val="136"/>
      </rPr>
      <t>呂惟媛</t>
    </r>
  </si>
  <si>
    <r>
      <rPr>
        <sz val="12"/>
        <rFont val="新細明體"/>
        <family val="1"/>
        <charset val="136"/>
      </rPr>
      <t>老人教育下終身學習的行為意圖之研究</t>
    </r>
    <r>
      <rPr>
        <sz val="12"/>
        <rFont val="Times New Roman"/>
        <family val="1"/>
      </rPr>
      <t>—</t>
    </r>
    <r>
      <rPr>
        <sz val="12"/>
        <rFont val="新細明體"/>
        <family val="1"/>
        <charset val="136"/>
      </rPr>
      <t>以知覺風險為干擾變項</t>
    </r>
  </si>
  <si>
    <r>
      <rPr>
        <sz val="12"/>
        <rFont val="新細明體"/>
        <family val="1"/>
        <charset val="136"/>
      </rPr>
      <t>胡欣怡</t>
    </r>
  </si>
  <si>
    <r>
      <rPr>
        <b/>
        <u/>
        <sz val="12"/>
        <rFont val="Times New Roman"/>
        <family val="1"/>
      </rPr>
      <t>Hsinyi Hu</t>
    </r>
    <r>
      <rPr>
        <sz val="12"/>
        <rFont val="Times New Roman"/>
        <family val="1"/>
      </rPr>
      <t>,Cheng-Yi Huang, Wei-Sheng Huang, Chiao-Yu Tseng, Cheng-Rui Guo</t>
    </r>
  </si>
  <si>
    <r>
      <rPr>
        <b/>
        <u/>
        <sz val="12"/>
        <rFont val="Times New Roman"/>
        <family val="1"/>
      </rPr>
      <t>Hsinyi Hu</t>
    </r>
    <r>
      <rPr>
        <sz val="12"/>
        <rFont val="Times New Roman"/>
        <family val="1"/>
      </rPr>
      <t>, Jun-Tang Chang, Guan-Han Lin, Hung-Wen Chang, Wen-Chi Liao</t>
    </r>
  </si>
  <si>
    <r>
      <t>WT Lai, YP Huang, PR Chen, SY Chen,</t>
    </r>
    <r>
      <rPr>
        <b/>
        <u/>
        <sz val="12"/>
        <rFont val="Times New Roman"/>
        <family val="1"/>
      </rPr>
      <t xml:space="preserve"> MF Hsu</t>
    </r>
    <r>
      <rPr>
        <sz val="12"/>
        <rFont val="Times New Roman"/>
        <family val="1"/>
      </rPr>
      <t>*</t>
    </r>
  </si>
  <si>
    <r>
      <rPr>
        <sz val="12"/>
        <rFont val="新細明體"/>
        <family val="1"/>
        <charset val="136"/>
      </rPr>
      <t>臺灣</t>
    </r>
    <r>
      <rPr>
        <sz val="12"/>
        <rFont val="Times New Roman"/>
        <family val="1"/>
      </rPr>
      <t>/</t>
    </r>
    <r>
      <rPr>
        <sz val="12"/>
        <rFont val="新細明體"/>
        <family val="1"/>
        <charset val="136"/>
      </rPr>
      <t>雲林：國立虎尾科技大學</t>
    </r>
  </si>
  <si>
    <r>
      <t xml:space="preserve">SJ Lin, TM Chang, </t>
    </r>
    <r>
      <rPr>
        <b/>
        <u/>
        <sz val="12"/>
        <rFont val="Times New Roman"/>
        <family val="1"/>
      </rPr>
      <t>MF Hsu</t>
    </r>
  </si>
  <si>
    <r>
      <t xml:space="preserve">TM Chang, C Chang, </t>
    </r>
    <r>
      <rPr>
        <b/>
        <u/>
        <sz val="12"/>
        <rFont val="Times New Roman"/>
        <family val="1"/>
      </rPr>
      <t>MF Hsu*</t>
    </r>
  </si>
  <si>
    <r>
      <rPr>
        <sz val="12"/>
        <rFont val="新細明體"/>
        <family val="1"/>
        <charset val="136"/>
      </rPr>
      <t>胡國信、陳富祥、林欣瑾、</t>
    </r>
    <r>
      <rPr>
        <b/>
        <u/>
        <sz val="12"/>
        <rFont val="新細明體"/>
        <family val="1"/>
        <charset val="136"/>
      </rPr>
      <t>徐銘甫</t>
    </r>
  </si>
  <si>
    <r>
      <rPr>
        <sz val="12"/>
        <rFont val="新細明體"/>
        <family val="1"/>
        <charset val="136"/>
      </rPr>
      <t>永續評估架構下之決策分析</t>
    </r>
  </si>
  <si>
    <r>
      <t>2022</t>
    </r>
    <r>
      <rPr>
        <sz val="12"/>
        <rFont val="新細明體"/>
        <family val="1"/>
        <charset val="136"/>
      </rPr>
      <t>中國工業工程學會年會暨學術研討會</t>
    </r>
  </si>
  <si>
    <r>
      <rPr>
        <sz val="12"/>
        <rFont val="新細明體"/>
        <family val="1"/>
        <charset val="136"/>
      </rPr>
      <t>臺灣</t>
    </r>
    <r>
      <rPr>
        <sz val="12"/>
        <rFont val="Times New Roman"/>
        <family val="1"/>
      </rPr>
      <t>/</t>
    </r>
    <r>
      <rPr>
        <sz val="12"/>
        <rFont val="新細明體"/>
        <family val="1"/>
        <charset val="136"/>
      </rPr>
      <t>金門：國立金門大學</t>
    </r>
  </si>
  <si>
    <r>
      <rPr>
        <sz val="12"/>
        <rFont val="新細明體"/>
        <family val="1"/>
        <charset val="136"/>
      </rPr>
      <t>劉唯方、吳亭誼、黃明維、劉均緯、</t>
    </r>
    <r>
      <rPr>
        <b/>
        <u/>
        <sz val="12"/>
        <rFont val="新細明體"/>
        <family val="1"/>
        <charset val="136"/>
      </rPr>
      <t>徐銘甫</t>
    </r>
  </si>
  <si>
    <r>
      <rPr>
        <sz val="12"/>
        <rFont val="新細明體"/>
        <family val="1"/>
        <charset val="136"/>
      </rPr>
      <t>供應鏈之風險分析與評測</t>
    </r>
    <r>
      <rPr>
        <sz val="12"/>
        <rFont val="Times New Roman"/>
        <family val="1"/>
      </rPr>
      <t>—</t>
    </r>
    <r>
      <rPr>
        <sz val="12"/>
        <rFont val="新細明體"/>
        <family val="1"/>
        <charset val="136"/>
      </rPr>
      <t>文字分析模型之觀點</t>
    </r>
  </si>
  <si>
    <r>
      <rPr>
        <b/>
        <u/>
        <sz val="12"/>
        <rFont val="新細明體"/>
        <family val="1"/>
        <charset val="136"/>
      </rPr>
      <t>郭光明</t>
    </r>
    <r>
      <rPr>
        <b/>
        <u/>
        <sz val="12"/>
        <rFont val="Times New Roman"/>
        <family val="1"/>
      </rPr>
      <t>*</t>
    </r>
    <r>
      <rPr>
        <sz val="12"/>
        <rFont val="Times New Roman"/>
        <family val="1"/>
      </rPr>
      <t>,</t>
    </r>
    <r>
      <rPr>
        <sz val="12"/>
        <rFont val="新細明體"/>
        <family val="1"/>
        <charset val="136"/>
      </rPr>
      <t>鄭天浚</t>
    </r>
  </si>
  <si>
    <r>
      <rPr>
        <sz val="12"/>
        <rFont val="新細明體"/>
        <family val="1"/>
        <charset val="136"/>
      </rPr>
      <t>住院病人隱私顧慮行為深度學習預測模式</t>
    </r>
  </si>
  <si>
    <r>
      <rPr>
        <sz val="12"/>
        <rFont val="新細明體"/>
        <family val="1"/>
        <charset val="136"/>
      </rPr>
      <t>第十七屆國際健康資訊管理研討會</t>
    </r>
  </si>
  <si>
    <r>
      <rPr>
        <sz val="12"/>
        <rFont val="新細明體"/>
        <family val="1"/>
        <charset val="136"/>
      </rPr>
      <t>臺灣</t>
    </r>
    <r>
      <rPr>
        <sz val="12"/>
        <rFont val="Times New Roman"/>
        <family val="1"/>
      </rPr>
      <t>/</t>
    </r>
    <r>
      <rPr>
        <sz val="12"/>
        <rFont val="新細明體"/>
        <family val="1"/>
        <charset val="136"/>
      </rPr>
      <t>嘉義縣：南華大學</t>
    </r>
  </si>
  <si>
    <r>
      <rPr>
        <b/>
        <u/>
        <sz val="12"/>
        <rFont val="新細明體"/>
        <family val="1"/>
        <charset val="136"/>
      </rPr>
      <t>郭光明</t>
    </r>
    <r>
      <rPr>
        <sz val="12"/>
        <rFont val="Times New Roman"/>
        <family val="1"/>
      </rPr>
      <t xml:space="preserve">, </t>
    </r>
    <r>
      <rPr>
        <sz val="12"/>
        <rFont val="新細明體"/>
        <family val="1"/>
        <charset val="136"/>
      </rPr>
      <t>王奕翔</t>
    </r>
    <r>
      <rPr>
        <sz val="12"/>
        <rFont val="Times New Roman"/>
        <family val="1"/>
      </rPr>
      <t xml:space="preserve">, </t>
    </r>
    <r>
      <rPr>
        <sz val="12"/>
        <rFont val="新細明體"/>
        <family val="1"/>
        <charset val="136"/>
      </rPr>
      <t>王長清</t>
    </r>
    <r>
      <rPr>
        <sz val="12"/>
        <rFont val="Times New Roman"/>
        <family val="1"/>
      </rPr>
      <t xml:space="preserve">, </t>
    </r>
    <r>
      <rPr>
        <sz val="12"/>
        <rFont val="新細明體"/>
        <family val="1"/>
        <charset val="136"/>
      </rPr>
      <t>賴君夢</t>
    </r>
    <r>
      <rPr>
        <sz val="12"/>
        <rFont val="Times New Roman"/>
        <family val="1"/>
      </rPr>
      <t xml:space="preserve">, </t>
    </r>
    <r>
      <rPr>
        <sz val="12"/>
        <rFont val="新細明體"/>
        <family val="1"/>
        <charset val="136"/>
      </rPr>
      <t>蘇吉祥</t>
    </r>
  </si>
  <si>
    <r>
      <rPr>
        <sz val="12"/>
        <rFont val="新細明體"/>
        <family val="1"/>
        <charset val="136"/>
      </rPr>
      <t>新冠肺炎疫情有助行動支付使用？以</t>
    </r>
    <r>
      <rPr>
        <sz val="12"/>
        <rFont val="Times New Roman"/>
        <family val="1"/>
      </rPr>
      <t>Line Pay</t>
    </r>
    <r>
      <rPr>
        <sz val="12"/>
        <rFont val="新細明體"/>
        <family val="1"/>
        <charset val="136"/>
      </rPr>
      <t>為例</t>
    </r>
  </si>
  <si>
    <r>
      <t>BAMI 2022</t>
    </r>
    <r>
      <rPr>
        <sz val="12"/>
        <rFont val="新細明體"/>
        <family val="1"/>
        <charset val="136"/>
      </rPr>
      <t>經營管理與行銷創新學術研討會</t>
    </r>
  </si>
  <si>
    <r>
      <rPr>
        <sz val="12"/>
        <rFont val="新細明體"/>
        <family val="1"/>
        <charset val="136"/>
      </rPr>
      <t>臺灣</t>
    </r>
    <r>
      <rPr>
        <sz val="12"/>
        <rFont val="Times New Roman"/>
        <family val="1"/>
      </rPr>
      <t>/</t>
    </r>
    <r>
      <rPr>
        <sz val="12"/>
        <rFont val="新細明體"/>
        <family val="1"/>
        <charset val="136"/>
      </rPr>
      <t>高雄：樹德科技大學</t>
    </r>
  </si>
  <si>
    <r>
      <rPr>
        <sz val="12"/>
        <rFont val="新細明體"/>
        <family val="1"/>
        <charset val="136"/>
      </rPr>
      <t>陳淑媛</t>
    </r>
  </si>
  <si>
    <r>
      <rPr>
        <b/>
        <u/>
        <sz val="12"/>
        <rFont val="Times New Roman"/>
        <family val="1"/>
      </rPr>
      <t>Chen, Shu-Yuan*</t>
    </r>
    <r>
      <rPr>
        <sz val="12"/>
        <rFont val="Times New Roman"/>
        <family val="1"/>
      </rPr>
      <t xml:space="preserve"> and Lee, Yun-Ping Amber</t>
    </r>
  </si>
  <si>
    <r>
      <rPr>
        <b/>
        <u/>
        <sz val="12"/>
        <rFont val="新細明體"/>
        <family val="1"/>
        <charset val="136"/>
      </rPr>
      <t>陳淑媛</t>
    </r>
    <r>
      <rPr>
        <sz val="12"/>
        <rFont val="新細明體"/>
        <family val="1"/>
        <charset val="136"/>
      </rPr>
      <t>、余可、張芷瑀、彭敬婷、程子柔</t>
    </r>
  </si>
  <si>
    <r>
      <rPr>
        <sz val="12"/>
        <rFont val="新細明體"/>
        <family val="1"/>
        <charset val="136"/>
      </rPr>
      <t>探討Ｚ世代員工職場理想樣貌與工作行為之影響</t>
    </r>
  </si>
  <si>
    <r>
      <rPr>
        <b/>
        <u/>
        <sz val="12"/>
        <rFont val="新細明體"/>
        <family val="1"/>
        <charset val="136"/>
      </rPr>
      <t>陳淑媛</t>
    </r>
    <r>
      <rPr>
        <sz val="12"/>
        <rFont val="新細明體"/>
        <family val="1"/>
        <charset val="136"/>
      </rPr>
      <t>、薛裕澄</t>
    </r>
  </si>
  <si>
    <r>
      <rPr>
        <sz val="12"/>
        <rFont val="新細明體"/>
        <family val="1"/>
        <charset val="136"/>
      </rPr>
      <t>探討員工個別協議對於Ｚ世代員工正向工作態度與行為之影響</t>
    </r>
  </si>
  <si>
    <r>
      <rPr>
        <b/>
        <u/>
        <sz val="12"/>
        <rFont val="新細明體"/>
        <family val="1"/>
        <charset val="136"/>
      </rPr>
      <t>陳淑媛</t>
    </r>
    <r>
      <rPr>
        <b/>
        <u/>
        <sz val="12"/>
        <rFont val="Times New Roman"/>
        <family val="1"/>
      </rPr>
      <t>*</t>
    </r>
  </si>
  <si>
    <r>
      <rPr>
        <sz val="12"/>
        <rFont val="新細明體"/>
        <family val="1"/>
        <charset val="136"/>
      </rPr>
      <t>探討問題引導學習</t>
    </r>
    <r>
      <rPr>
        <sz val="12"/>
        <rFont val="Times New Roman"/>
        <family val="1"/>
      </rPr>
      <t>(PBL)</t>
    </r>
    <r>
      <rPr>
        <sz val="12"/>
        <rFont val="新細明體"/>
        <family val="1"/>
        <charset val="136"/>
      </rPr>
      <t>課程設計結合遊戲化元素對學生學習擁有感和學習成效之影響</t>
    </r>
  </si>
  <si>
    <r>
      <t>110</t>
    </r>
    <r>
      <rPr>
        <sz val="12"/>
        <rFont val="新細明體"/>
        <family val="1"/>
        <charset val="136"/>
      </rPr>
      <t>學年度教學實踐計畫學門成果交流會</t>
    </r>
  </si>
  <si>
    <r>
      <rPr>
        <sz val="12"/>
        <rFont val="新細明體"/>
        <family val="1"/>
        <charset val="136"/>
      </rPr>
      <t>臺灣</t>
    </r>
    <r>
      <rPr>
        <sz val="12"/>
        <rFont val="Times New Roman"/>
        <family val="1"/>
      </rPr>
      <t>/</t>
    </r>
    <r>
      <rPr>
        <sz val="12"/>
        <rFont val="新細明體"/>
        <family val="1"/>
        <charset val="136"/>
      </rPr>
      <t>新竹：國立陽明交通大學</t>
    </r>
  </si>
  <si>
    <r>
      <rPr>
        <sz val="12"/>
        <rFont val="新細明體"/>
        <family val="1"/>
        <charset val="136"/>
      </rPr>
      <t>黃俊寧</t>
    </r>
  </si>
  <si>
    <r>
      <t>Junne-Ning HWANG, Hsin-Tzu PENG,Ying-Zhen CHEN</t>
    </r>
    <r>
      <rPr>
        <sz val="12"/>
        <rFont val="新細明體"/>
        <family val="1"/>
        <charset val="136"/>
      </rPr>
      <t xml:space="preserve">，
</t>
    </r>
    <r>
      <rPr>
        <sz val="12"/>
        <rFont val="Times New Roman"/>
        <family val="1"/>
      </rPr>
      <t>Meng-Pei CHEN</t>
    </r>
    <r>
      <rPr>
        <sz val="12"/>
        <rFont val="新細明體"/>
        <family val="1"/>
        <charset val="136"/>
      </rPr>
      <t>，</t>
    </r>
    <r>
      <rPr>
        <sz val="12"/>
        <rFont val="Times New Roman"/>
        <family val="1"/>
      </rPr>
      <t xml:space="preserve">Wan-Ting YANG
</t>
    </r>
  </si>
  <si>
    <r>
      <rPr>
        <sz val="12"/>
        <rFont val="新細明體"/>
        <family val="1"/>
        <charset val="136"/>
      </rPr>
      <t>黃俊寧，何彥陵，王湘羚，許育慈，范宜雯</t>
    </r>
  </si>
  <si>
    <r>
      <rPr>
        <sz val="12"/>
        <rFont val="新細明體"/>
        <family val="1"/>
        <charset val="136"/>
      </rPr>
      <t>照顧服務人力不足及影響照服工作意願之研究</t>
    </r>
  </si>
  <si>
    <r>
      <rPr>
        <sz val="12"/>
        <rFont val="新細明體"/>
        <family val="1"/>
        <charset val="136"/>
      </rPr>
      <t>黃俊寧，劉曉彤，宋羽嵐，彭怡巧，蕭宇彤</t>
    </r>
  </si>
  <si>
    <r>
      <rPr>
        <sz val="12"/>
        <rFont val="新細明體"/>
        <family val="1"/>
        <charset val="136"/>
      </rPr>
      <t>跨國行動支付使用比較分析</t>
    </r>
  </si>
  <si>
    <r>
      <rPr>
        <sz val="12"/>
        <rFont val="新細明體"/>
        <family val="1"/>
        <charset val="136"/>
      </rPr>
      <t>黃浩良</t>
    </r>
  </si>
  <si>
    <r>
      <rPr>
        <sz val="12"/>
        <rFont val="新細明體"/>
        <family val="1"/>
        <charset val="136"/>
      </rPr>
      <t>陳家萱、</t>
    </r>
    <r>
      <rPr>
        <b/>
        <u/>
        <sz val="12"/>
        <rFont val="新細明體"/>
        <family val="1"/>
        <charset val="136"/>
      </rPr>
      <t>黃浩良</t>
    </r>
  </si>
  <si>
    <r>
      <rPr>
        <sz val="12"/>
        <rFont val="新細明體"/>
        <family val="1"/>
        <charset val="136"/>
      </rPr>
      <t>規劃軸輻系統最適週期時間以解決外送平台經營虧損與交通問題</t>
    </r>
    <r>
      <rPr>
        <sz val="12"/>
        <rFont val="Times New Roman"/>
        <family val="1"/>
      </rPr>
      <t>-</t>
    </r>
    <r>
      <rPr>
        <sz val="12"/>
        <rFont val="新細明體"/>
        <family val="1"/>
        <charset val="136"/>
      </rPr>
      <t>以</t>
    </r>
    <r>
      <rPr>
        <sz val="12"/>
        <rFont val="Times New Roman"/>
        <family val="1"/>
      </rPr>
      <t>foodpanda</t>
    </r>
    <r>
      <rPr>
        <sz val="12"/>
        <rFont val="新細明體"/>
        <family val="1"/>
        <charset val="136"/>
      </rPr>
      <t>為例</t>
    </r>
  </si>
  <si>
    <r>
      <rPr>
        <b/>
        <u/>
        <sz val="12"/>
        <rFont val="新細明體"/>
        <family val="1"/>
        <charset val="136"/>
      </rPr>
      <t>楊念慈</t>
    </r>
    <r>
      <rPr>
        <sz val="12"/>
        <rFont val="新細明體"/>
        <family val="1"/>
        <charset val="136"/>
      </rPr>
      <t>、元姿雯、李欣茹、張卉羚、黃綺晴</t>
    </r>
  </si>
  <si>
    <r>
      <rPr>
        <sz val="12"/>
        <rFont val="新細明體"/>
        <family val="1"/>
        <charset val="136"/>
      </rPr>
      <t>「自」慧，「無」所不在－探討自助式服務科技對企業績效之影響</t>
    </r>
  </si>
  <si>
    <r>
      <rPr>
        <sz val="12"/>
        <rFont val="新細明體"/>
        <family val="1"/>
        <charset val="136"/>
      </rPr>
      <t>楊念慈、郭靜蓉、陳奕如、林益如、李桂瑩</t>
    </r>
  </si>
  <si>
    <r>
      <rPr>
        <sz val="12"/>
        <rFont val="新細明體"/>
        <family val="1"/>
        <charset val="136"/>
      </rPr>
      <t>「戲」水長流</t>
    </r>
    <r>
      <rPr>
        <sz val="12"/>
        <rFont val="Times New Roman"/>
        <family val="1"/>
      </rPr>
      <t>-</t>
    </r>
    <r>
      <rPr>
        <sz val="12"/>
        <rFont val="新細明體"/>
        <family val="1"/>
        <charset val="136"/>
      </rPr>
      <t>影響台灣電視劇收視率之因素</t>
    </r>
  </si>
  <si>
    <r>
      <rPr>
        <sz val="12"/>
        <rFont val="新細明體"/>
        <family val="1"/>
        <charset val="136"/>
      </rPr>
      <t>廖本源</t>
    </r>
  </si>
  <si>
    <r>
      <rPr>
        <b/>
        <u/>
        <sz val="12"/>
        <rFont val="新細明體"/>
        <family val="1"/>
        <charset val="136"/>
      </rPr>
      <t>廖本源</t>
    </r>
    <r>
      <rPr>
        <sz val="12"/>
        <rFont val="Times New Roman"/>
        <family val="1"/>
      </rPr>
      <t>*,</t>
    </r>
    <r>
      <rPr>
        <sz val="12"/>
        <rFont val="新細明體"/>
        <family val="1"/>
        <charset val="136"/>
      </rPr>
      <t>王思涵</t>
    </r>
    <r>
      <rPr>
        <sz val="12"/>
        <rFont val="Times New Roman"/>
        <family val="1"/>
      </rPr>
      <t>,</t>
    </r>
    <r>
      <rPr>
        <sz val="12"/>
        <rFont val="新細明體"/>
        <family val="1"/>
        <charset val="136"/>
      </rPr>
      <t>鄭沛晴</t>
    </r>
    <r>
      <rPr>
        <sz val="12"/>
        <rFont val="Times New Roman"/>
        <family val="1"/>
      </rPr>
      <t>,</t>
    </r>
    <r>
      <rPr>
        <sz val="12"/>
        <rFont val="新細明體"/>
        <family val="1"/>
        <charset val="136"/>
      </rPr>
      <t>林怡姿</t>
    </r>
    <r>
      <rPr>
        <sz val="12"/>
        <rFont val="Times New Roman"/>
        <family val="1"/>
      </rPr>
      <t>,</t>
    </r>
    <r>
      <rPr>
        <sz val="12"/>
        <rFont val="新細明體"/>
        <family val="1"/>
        <charset val="136"/>
      </rPr>
      <t>林宥成</t>
    </r>
  </si>
  <si>
    <r>
      <rPr>
        <sz val="12"/>
        <rFont val="新細明體"/>
        <family val="1"/>
        <charset val="136"/>
      </rPr>
      <t>參與式領導與員工受雇力</t>
    </r>
    <r>
      <rPr>
        <sz val="12"/>
        <rFont val="Times New Roman"/>
        <family val="1"/>
      </rPr>
      <t>:</t>
    </r>
    <r>
      <rPr>
        <sz val="12"/>
        <rFont val="新細明體"/>
        <family val="1"/>
        <charset val="136"/>
      </rPr>
      <t>組織基礎自尊及權力距離的角色</t>
    </r>
  </si>
  <si>
    <r>
      <rPr>
        <b/>
        <u/>
        <sz val="12"/>
        <rFont val="新細明體"/>
        <family val="1"/>
        <charset val="136"/>
      </rPr>
      <t>廖本源</t>
    </r>
    <r>
      <rPr>
        <b/>
        <u/>
        <sz val="12"/>
        <rFont val="Times New Roman"/>
        <family val="1"/>
      </rPr>
      <t>*</t>
    </r>
    <r>
      <rPr>
        <sz val="12"/>
        <rFont val="Times New Roman"/>
        <family val="1"/>
      </rPr>
      <t>,</t>
    </r>
    <r>
      <rPr>
        <sz val="12"/>
        <rFont val="新細明體"/>
        <family val="1"/>
        <charset val="136"/>
      </rPr>
      <t>黃依水</t>
    </r>
    <r>
      <rPr>
        <sz val="12"/>
        <rFont val="Times New Roman"/>
        <family val="1"/>
      </rPr>
      <t>,</t>
    </r>
    <r>
      <rPr>
        <sz val="12"/>
        <rFont val="新細明體"/>
        <family val="1"/>
        <charset val="136"/>
      </rPr>
      <t>沈泊毅</t>
    </r>
    <r>
      <rPr>
        <sz val="12"/>
        <rFont val="Times New Roman"/>
        <family val="1"/>
      </rPr>
      <t>,</t>
    </r>
    <r>
      <rPr>
        <sz val="12"/>
        <rFont val="新細明體"/>
        <family val="1"/>
        <charset val="136"/>
      </rPr>
      <t>徐幸鴻</t>
    </r>
    <r>
      <rPr>
        <sz val="12"/>
        <rFont val="Times New Roman"/>
        <family val="1"/>
      </rPr>
      <t>,</t>
    </r>
    <r>
      <rPr>
        <sz val="12"/>
        <rFont val="新細明體"/>
        <family val="1"/>
        <charset val="136"/>
      </rPr>
      <t>林維祥</t>
    </r>
  </si>
  <si>
    <r>
      <rPr>
        <sz val="12"/>
        <rFont val="新細明體"/>
        <family val="1"/>
        <charset val="136"/>
      </rPr>
      <t>僕人式領導與員工表現：知覺組織支持及主管組織代表性的角色</t>
    </r>
  </si>
  <si>
    <r>
      <t xml:space="preserve">Jui-Chen Chou, Yuan-Chieh Chang, and </t>
    </r>
    <r>
      <rPr>
        <b/>
        <u/>
        <sz val="12"/>
        <rFont val="Times New Roman"/>
        <family val="1"/>
      </rPr>
      <t>Tung-Fei Tsai-Lin</t>
    </r>
    <r>
      <rPr>
        <sz val="12"/>
        <rFont val="Times New Roman"/>
        <family val="1"/>
      </rPr>
      <t>*</t>
    </r>
  </si>
  <si>
    <r>
      <rPr>
        <b/>
        <u/>
        <sz val="12"/>
        <rFont val="Times New Roman"/>
        <family val="1"/>
      </rPr>
      <t>Tung-Fei Tsai Lin</t>
    </r>
    <r>
      <rPr>
        <sz val="12"/>
        <rFont val="Times New Roman"/>
        <family val="1"/>
      </rPr>
      <t>, Po-Hsuan Chen, Hui-Ru Chi, and Jin-You Chen</t>
    </r>
  </si>
  <si>
    <r>
      <rPr>
        <b/>
        <u/>
        <sz val="12"/>
        <rFont val="新細明體"/>
        <family val="1"/>
        <charset val="136"/>
      </rPr>
      <t>蔡林彤飛</t>
    </r>
    <r>
      <rPr>
        <b/>
        <u/>
        <sz val="12"/>
        <rFont val="Times New Roman"/>
        <family val="1"/>
      </rPr>
      <t>*</t>
    </r>
    <r>
      <rPr>
        <sz val="12"/>
        <rFont val="新細明體"/>
        <family val="1"/>
        <charset val="136"/>
      </rPr>
      <t>、紀慧如、林祐震</t>
    </r>
  </si>
  <si>
    <r>
      <rPr>
        <sz val="12"/>
        <rFont val="新細明體"/>
        <family val="1"/>
        <charset val="136"/>
      </rPr>
      <t>公共服務智慧化之商業模式觀點：以桃園行動申辦繳費平台為例</t>
    </r>
  </si>
  <si>
    <r>
      <rPr>
        <b/>
        <u/>
        <sz val="12"/>
        <rFont val="新細明體"/>
        <family val="1"/>
        <charset val="136"/>
      </rPr>
      <t>蔡林彤飛</t>
    </r>
    <r>
      <rPr>
        <b/>
        <u/>
        <sz val="12"/>
        <rFont val="Times New Roman"/>
        <family val="1"/>
      </rPr>
      <t>*</t>
    </r>
    <r>
      <rPr>
        <sz val="12"/>
        <rFont val="新細明體"/>
        <family val="1"/>
        <charset val="136"/>
      </rPr>
      <t>、蔡宜庭、林祐慈、林煜宸、林冠邑</t>
    </r>
  </si>
  <si>
    <r>
      <rPr>
        <sz val="12"/>
        <rFont val="新細明體"/>
        <family val="1"/>
        <charset val="136"/>
      </rPr>
      <t>企業內部垂直整合對技術能力的影響</t>
    </r>
  </si>
  <si>
    <r>
      <rPr>
        <sz val="12"/>
        <rFont val="新細明體"/>
        <family val="1"/>
        <charset val="136"/>
      </rPr>
      <t>紀慧如、</t>
    </r>
    <r>
      <rPr>
        <b/>
        <u/>
        <sz val="12"/>
        <rFont val="新細明體"/>
        <family val="1"/>
        <charset val="136"/>
      </rPr>
      <t>蔡林彤飛</t>
    </r>
    <r>
      <rPr>
        <sz val="12"/>
        <rFont val="新細明體"/>
        <family val="1"/>
        <charset val="136"/>
      </rPr>
      <t>、黃詩雅</t>
    </r>
  </si>
  <si>
    <r>
      <rPr>
        <sz val="12"/>
        <rFont val="新細明體"/>
        <family val="1"/>
        <charset val="136"/>
      </rPr>
      <t>探討家族企業女兒接班演化歷程</t>
    </r>
  </si>
  <si>
    <r>
      <rPr>
        <sz val="12"/>
        <rFont val="新細明體"/>
        <family val="1"/>
        <charset val="136"/>
      </rPr>
      <t>第九屆海峽兩岸科技管理學術年會</t>
    </r>
  </si>
  <si>
    <r>
      <rPr>
        <sz val="12"/>
        <rFont val="新細明體"/>
        <family val="1"/>
        <charset val="136"/>
      </rPr>
      <t>臺灣</t>
    </r>
    <r>
      <rPr>
        <sz val="12"/>
        <rFont val="Times New Roman"/>
        <family val="1"/>
      </rPr>
      <t>/</t>
    </r>
    <r>
      <rPr>
        <sz val="12"/>
        <rFont val="新細明體"/>
        <family val="1"/>
        <charset val="136"/>
      </rPr>
      <t>高雄：國立高雄大學</t>
    </r>
  </si>
  <si>
    <r>
      <rPr>
        <b/>
        <u/>
        <sz val="12"/>
        <rFont val="新細明體"/>
        <family val="1"/>
        <charset val="136"/>
      </rPr>
      <t>蔡林彤飛</t>
    </r>
    <r>
      <rPr>
        <b/>
        <u/>
        <sz val="12"/>
        <rFont val="Times New Roman"/>
        <family val="1"/>
      </rPr>
      <t>*</t>
    </r>
    <r>
      <rPr>
        <sz val="12"/>
        <rFont val="新細明體"/>
        <family val="1"/>
        <charset val="136"/>
      </rPr>
      <t>、林藝庭、吳佳濃、</t>
    </r>
    <r>
      <rPr>
        <sz val="12"/>
        <rFont val="Times New Roman"/>
        <family val="1"/>
      </rPr>
      <t xml:space="preserve"> </t>
    </r>
    <r>
      <rPr>
        <sz val="12"/>
        <rFont val="新細明體"/>
        <family val="1"/>
        <charset val="136"/>
      </rPr>
      <t>王柔鈞、涂羽萱、顏湘芸</t>
    </r>
  </si>
  <si>
    <r>
      <rPr>
        <sz val="12"/>
        <rFont val="新細明體"/>
        <family val="1"/>
        <charset val="136"/>
      </rPr>
      <t>組織僵固對企業技術能力的影響</t>
    </r>
  </si>
  <si>
    <r>
      <rPr>
        <sz val="12"/>
        <rFont val="新細明體"/>
        <family val="1"/>
        <charset val="136"/>
      </rPr>
      <t>張元杰、</t>
    </r>
    <r>
      <rPr>
        <b/>
        <u/>
        <sz val="12"/>
        <rFont val="新細明體"/>
        <family val="1"/>
        <charset val="136"/>
      </rPr>
      <t>蔡林彤飛</t>
    </r>
    <r>
      <rPr>
        <sz val="12"/>
        <rFont val="新細明體"/>
        <family val="1"/>
        <charset val="136"/>
      </rPr>
      <t>、王仁佑</t>
    </r>
  </si>
  <si>
    <r>
      <rPr>
        <sz val="12"/>
        <rFont val="新細明體"/>
        <family val="1"/>
        <charset val="136"/>
      </rPr>
      <t>智慧公共服務形塑：場域創新與驗證</t>
    </r>
    <r>
      <rPr>
        <sz val="12"/>
        <rFont val="Times New Roman"/>
        <family val="1"/>
      </rPr>
      <t>-</t>
    </r>
    <r>
      <rPr>
        <sz val="12"/>
        <rFont val="新細明體"/>
        <family val="1"/>
        <charset val="136"/>
      </rPr>
      <t>以『金門縣智慧醫養整合照護管理系統』為例</t>
    </r>
  </si>
  <si>
    <r>
      <t>2022</t>
    </r>
    <r>
      <rPr>
        <sz val="12"/>
        <rFont val="新細明體"/>
        <family val="1"/>
        <charset val="136"/>
      </rPr>
      <t>中華民國科技管理學會年會暨論文研討會</t>
    </r>
  </si>
  <si>
    <r>
      <rPr>
        <sz val="12"/>
        <rFont val="新細明體"/>
        <family val="1"/>
        <charset val="136"/>
      </rPr>
      <t>臺灣</t>
    </r>
    <r>
      <rPr>
        <sz val="12"/>
        <rFont val="Times New Roman"/>
        <family val="1"/>
      </rPr>
      <t>/</t>
    </r>
    <r>
      <rPr>
        <sz val="12"/>
        <rFont val="新細明體"/>
        <family val="1"/>
        <charset val="136"/>
      </rPr>
      <t>臺北：國立臺灣大學</t>
    </r>
  </si>
  <si>
    <r>
      <rPr>
        <b/>
        <u/>
        <sz val="12"/>
        <rFont val="新細明體"/>
        <family val="1"/>
        <charset val="136"/>
      </rPr>
      <t>蔡林彤飛</t>
    </r>
    <r>
      <rPr>
        <b/>
        <u/>
        <sz val="12"/>
        <rFont val="Times New Roman"/>
        <family val="1"/>
      </rPr>
      <t>*</t>
    </r>
    <r>
      <rPr>
        <sz val="12"/>
        <rFont val="新細明體"/>
        <family val="1"/>
        <charset val="136"/>
      </rPr>
      <t>、紀慧如、黃郁珊、盧沛婕、柯冠伶、湯毅昌</t>
    </r>
  </si>
  <si>
    <r>
      <rPr>
        <sz val="12"/>
        <rFont val="新細明體"/>
        <family val="1"/>
        <charset val="136"/>
      </rPr>
      <t>智慧零售人機協作之雙元創新模式</t>
    </r>
  </si>
  <si>
    <r>
      <rPr>
        <sz val="12"/>
        <rFont val="新細明體"/>
        <family val="1"/>
        <charset val="136"/>
      </rPr>
      <t>蔡林彤飛
胡欣怡</t>
    </r>
  </si>
  <si>
    <r>
      <rPr>
        <b/>
        <u/>
        <sz val="12"/>
        <rFont val="新細明體"/>
        <family val="1"/>
        <charset val="136"/>
      </rPr>
      <t>蔡林彤飛</t>
    </r>
    <r>
      <rPr>
        <b/>
        <u/>
        <sz val="12"/>
        <rFont val="Times New Roman"/>
        <family val="1"/>
      </rPr>
      <t>*</t>
    </r>
    <r>
      <rPr>
        <sz val="12"/>
        <rFont val="新細明體"/>
        <family val="1"/>
        <charset val="136"/>
      </rPr>
      <t>、</t>
    </r>
    <r>
      <rPr>
        <b/>
        <u/>
        <sz val="12"/>
        <rFont val="新細明體"/>
        <family val="1"/>
        <charset val="136"/>
      </rPr>
      <t>胡欣怡</t>
    </r>
    <r>
      <rPr>
        <sz val="12"/>
        <rFont val="新細明體"/>
        <family val="1"/>
        <charset val="136"/>
      </rPr>
      <t>、林欣宜</t>
    </r>
  </si>
  <si>
    <r>
      <rPr>
        <sz val="12"/>
        <rFont val="新細明體"/>
        <family val="1"/>
        <charset val="136"/>
      </rPr>
      <t>臺灣創新中介組織技術能力發展及中介服務</t>
    </r>
  </si>
  <si>
    <r>
      <rPr>
        <b/>
        <u/>
        <sz val="12"/>
        <rFont val="新細明體"/>
        <family val="1"/>
        <charset val="136"/>
      </rPr>
      <t>蔡林彤飛</t>
    </r>
    <r>
      <rPr>
        <sz val="12"/>
        <rFont val="新細明體"/>
        <family val="1"/>
        <charset val="136"/>
      </rPr>
      <t>、</t>
    </r>
    <r>
      <rPr>
        <b/>
        <u/>
        <sz val="12"/>
        <rFont val="新細明體"/>
        <family val="1"/>
        <charset val="136"/>
      </rPr>
      <t>胡欣怡</t>
    </r>
    <r>
      <rPr>
        <sz val="12"/>
        <rFont val="新細明體"/>
        <family val="1"/>
        <charset val="136"/>
      </rPr>
      <t>、鄭詩樺</t>
    </r>
  </si>
  <si>
    <r>
      <rPr>
        <sz val="12"/>
        <rFont val="新細明體"/>
        <family val="1"/>
        <charset val="136"/>
      </rPr>
      <t>臺灣創新中介組織的創新能耐及中介服務</t>
    </r>
  </si>
  <si>
    <r>
      <rPr>
        <sz val="12"/>
        <rFont val="新細明體"/>
        <family val="1"/>
        <charset val="136"/>
      </rPr>
      <t>羅乾鐘</t>
    </r>
  </si>
  <si>
    <r>
      <rPr>
        <b/>
        <u/>
        <sz val="12"/>
        <rFont val="新細明體"/>
        <family val="1"/>
        <charset val="136"/>
      </rPr>
      <t>羅乾鐘</t>
    </r>
    <r>
      <rPr>
        <sz val="12"/>
        <rFont val="新細明體"/>
        <family val="1"/>
        <charset val="136"/>
      </rPr>
      <t>、王羿婷</t>
    </r>
  </si>
  <si>
    <r>
      <rPr>
        <sz val="12"/>
        <rFont val="新細明體"/>
        <family val="1"/>
        <charset val="136"/>
      </rPr>
      <t>宅經濟下電子商務、物流、包材產業經營績效比較之研究</t>
    </r>
  </si>
  <si>
    <r>
      <rPr>
        <sz val="12"/>
        <rFont val="新細明體"/>
        <family val="1"/>
        <charset val="136"/>
      </rPr>
      <t>境內：</t>
    </r>
    <r>
      <rPr>
        <sz val="12"/>
        <rFont val="Times New Roman"/>
        <family val="1"/>
      </rPr>
      <t xml:space="preserve">50
</t>
    </r>
    <r>
      <rPr>
        <sz val="12"/>
        <rFont val="新細明體"/>
        <family val="1"/>
        <charset val="136"/>
      </rPr>
      <t>境外：</t>
    </r>
    <r>
      <rPr>
        <sz val="12"/>
        <rFont val="Times New Roman"/>
        <family val="1"/>
      </rPr>
      <t>1</t>
    </r>
  </si>
  <si>
    <r>
      <rPr>
        <sz val="12"/>
        <rFont val="新細明體"/>
        <family val="1"/>
        <charset val="136"/>
      </rPr>
      <t>國際：</t>
    </r>
    <r>
      <rPr>
        <sz val="12"/>
        <rFont val="Times New Roman"/>
        <family val="1"/>
      </rPr>
      <t>7</t>
    </r>
  </si>
  <si>
    <r>
      <rPr>
        <sz val="12"/>
        <rFont val="新細明體"/>
        <family val="1"/>
        <charset val="136"/>
      </rPr>
      <t>李志成</t>
    </r>
  </si>
  <si>
    <r>
      <rPr>
        <b/>
        <u/>
        <sz val="12"/>
        <rFont val="新細明體"/>
        <family val="1"/>
        <charset val="136"/>
      </rPr>
      <t>李志成</t>
    </r>
    <r>
      <rPr>
        <sz val="12"/>
        <rFont val="Times New Roman"/>
        <family val="1"/>
      </rPr>
      <t>*</t>
    </r>
    <r>
      <rPr>
        <sz val="12"/>
        <rFont val="新細明體"/>
        <family val="1"/>
        <charset val="136"/>
      </rPr>
      <t>、柯宣宇、賴俊佑、張詠翔、呂紹俊、張峻豪</t>
    </r>
  </si>
  <si>
    <r>
      <rPr>
        <sz val="12"/>
        <rFont val="新細明體"/>
        <family val="1"/>
        <charset val="136"/>
      </rPr>
      <t>從顧客知覺價值的觀點探討線上記帳</t>
    </r>
    <r>
      <rPr>
        <sz val="12"/>
        <rFont val="Times New Roman"/>
        <family val="1"/>
      </rPr>
      <t>App</t>
    </r>
    <r>
      <rPr>
        <sz val="12"/>
        <rFont val="新細明體"/>
        <family val="1"/>
        <charset val="136"/>
      </rPr>
      <t>持續使用意圖之研究</t>
    </r>
  </si>
  <si>
    <r>
      <t xml:space="preserve">2022 </t>
    </r>
    <r>
      <rPr>
        <sz val="12"/>
        <rFont val="新細明體"/>
        <family val="1"/>
        <charset val="136"/>
      </rPr>
      <t>國際大數據與</t>
    </r>
    <r>
      <rPr>
        <sz val="12"/>
        <rFont val="Times New Roman"/>
        <family val="1"/>
      </rPr>
      <t>ERP</t>
    </r>
    <r>
      <rPr>
        <sz val="12"/>
        <rFont val="新細明體"/>
        <family val="1"/>
        <charset val="136"/>
      </rPr>
      <t>學術及實務研討會</t>
    </r>
  </si>
  <si>
    <r>
      <rPr>
        <sz val="12"/>
        <rFont val="新細明體"/>
        <family val="1"/>
        <charset val="136"/>
      </rPr>
      <t>臺灣</t>
    </r>
    <r>
      <rPr>
        <sz val="12"/>
        <rFont val="Times New Roman"/>
        <family val="1"/>
      </rPr>
      <t>/</t>
    </r>
    <r>
      <rPr>
        <sz val="12"/>
        <rFont val="新細明體"/>
        <family val="1"/>
        <charset val="136"/>
      </rPr>
      <t>嘉義縣，南華大學</t>
    </r>
  </si>
  <si>
    <r>
      <rPr>
        <sz val="12"/>
        <rFont val="新細明體"/>
        <family val="1"/>
        <charset val="136"/>
      </rPr>
      <t>沈俊宏</t>
    </r>
  </si>
  <si>
    <r>
      <t>Ching-Ta Lu, Yen-Yu Lu,</t>
    </r>
    <r>
      <rPr>
        <b/>
        <u/>
        <sz val="12"/>
        <rFont val="Times New Roman"/>
        <family val="1"/>
      </rPr>
      <t xml:space="preserve"> Jun-Hong Shen</t>
    </r>
  </si>
  <si>
    <r>
      <rPr>
        <sz val="12"/>
        <rFont val="新細明體"/>
        <family val="1"/>
        <charset val="136"/>
      </rPr>
      <t>陸妍諭</t>
    </r>
    <r>
      <rPr>
        <sz val="12"/>
        <rFont val="Times New Roman"/>
        <family val="1"/>
      </rPr>
      <t xml:space="preserve">, </t>
    </r>
    <r>
      <rPr>
        <sz val="12"/>
        <rFont val="新細明體"/>
        <family val="1"/>
        <charset val="136"/>
      </rPr>
      <t>陸清達</t>
    </r>
    <r>
      <rPr>
        <sz val="12"/>
        <rFont val="Times New Roman"/>
        <family val="1"/>
      </rPr>
      <t xml:space="preserve">, </t>
    </r>
    <r>
      <rPr>
        <b/>
        <u/>
        <sz val="12"/>
        <rFont val="新細明體"/>
        <family val="1"/>
        <charset val="136"/>
      </rPr>
      <t>沈俊宏</t>
    </r>
  </si>
  <si>
    <r>
      <rPr>
        <sz val="12"/>
        <rFont val="新細明體"/>
        <family val="1"/>
        <charset val="136"/>
      </rPr>
      <t>使用</t>
    </r>
    <r>
      <rPr>
        <sz val="12"/>
        <rFont val="Times New Roman"/>
        <family val="1"/>
      </rPr>
      <t>YOLO</t>
    </r>
    <r>
      <rPr>
        <sz val="12"/>
        <rFont val="新細明體"/>
        <family val="1"/>
        <charset val="136"/>
      </rPr>
      <t>深度學習神經網路於智慧交通應用之實現</t>
    </r>
  </si>
  <si>
    <r>
      <t>2022</t>
    </r>
    <r>
      <rPr>
        <sz val="12"/>
        <rFont val="新細明體"/>
        <family val="1"/>
        <charset val="136"/>
      </rPr>
      <t>人工智慧技術及應用研討會</t>
    </r>
    <r>
      <rPr>
        <sz val="12"/>
        <rFont val="Times New Roman"/>
        <family val="1"/>
      </rPr>
      <t>(AITA2022)</t>
    </r>
  </si>
  <si>
    <r>
      <rPr>
        <sz val="12"/>
        <rFont val="新細明體"/>
        <family val="1"/>
        <charset val="136"/>
      </rPr>
      <t>臺灣</t>
    </r>
    <r>
      <rPr>
        <sz val="12"/>
        <rFont val="Times New Roman"/>
        <family val="1"/>
      </rPr>
      <t>/</t>
    </r>
    <r>
      <rPr>
        <sz val="12"/>
        <rFont val="新細明體"/>
        <family val="1"/>
        <charset val="136"/>
      </rPr>
      <t>臺中：國立臺中科技大學</t>
    </r>
  </si>
  <si>
    <r>
      <rPr>
        <sz val="12"/>
        <rFont val="新細明體"/>
        <family val="1"/>
        <charset val="136"/>
      </rPr>
      <t>劉俞均</t>
    </r>
    <r>
      <rPr>
        <sz val="12"/>
        <rFont val="Times New Roman"/>
        <family val="1"/>
      </rPr>
      <t xml:space="preserve">, </t>
    </r>
    <r>
      <rPr>
        <sz val="12"/>
        <rFont val="新細明體"/>
        <family val="1"/>
        <charset val="136"/>
      </rPr>
      <t>潘盈臻</t>
    </r>
    <r>
      <rPr>
        <sz val="12"/>
        <rFont val="Times New Roman"/>
        <family val="1"/>
      </rPr>
      <t xml:space="preserve">, </t>
    </r>
    <r>
      <rPr>
        <sz val="12"/>
        <rFont val="新細明體"/>
        <family val="1"/>
        <charset val="136"/>
      </rPr>
      <t>陸清達</t>
    </r>
    <r>
      <rPr>
        <sz val="12"/>
        <rFont val="Times New Roman"/>
        <family val="1"/>
      </rPr>
      <t xml:space="preserve">, </t>
    </r>
    <r>
      <rPr>
        <b/>
        <u/>
        <sz val="12"/>
        <rFont val="新細明體"/>
        <family val="1"/>
        <charset val="136"/>
      </rPr>
      <t>沈俊宏</t>
    </r>
  </si>
  <si>
    <r>
      <rPr>
        <sz val="12"/>
        <rFont val="新細明體"/>
        <family val="1"/>
        <charset val="136"/>
      </rPr>
      <t>使用深度學習神經網路辨識肢體動作與臉部表情於多媒體播放控制之應用</t>
    </r>
  </si>
  <si>
    <r>
      <rPr>
        <sz val="12"/>
        <rFont val="新細明體"/>
        <family val="1"/>
        <charset val="136"/>
      </rPr>
      <t>王亮瑜</t>
    </r>
    <r>
      <rPr>
        <sz val="12"/>
        <rFont val="Times New Roman"/>
        <family val="1"/>
      </rPr>
      <t xml:space="preserve">, </t>
    </r>
    <r>
      <rPr>
        <sz val="12"/>
        <rFont val="新細明體"/>
        <family val="1"/>
        <charset val="136"/>
      </rPr>
      <t>陸清達</t>
    </r>
    <r>
      <rPr>
        <sz val="12"/>
        <rFont val="Times New Roman"/>
        <family val="1"/>
      </rPr>
      <t xml:space="preserve">, </t>
    </r>
    <r>
      <rPr>
        <b/>
        <u/>
        <sz val="12"/>
        <rFont val="新細明體"/>
        <family val="1"/>
        <charset val="136"/>
      </rPr>
      <t>沈俊宏</t>
    </r>
  </si>
  <si>
    <r>
      <rPr>
        <sz val="12"/>
        <rFont val="新細明體"/>
        <family val="1"/>
        <charset val="136"/>
      </rPr>
      <t>使用深度學習神經網路辨識語者及語音之快速會議記錄生成系統</t>
    </r>
  </si>
  <si>
    <r>
      <rPr>
        <sz val="12"/>
        <rFont val="新細明體"/>
        <family val="1"/>
        <charset val="136"/>
      </rPr>
      <t>陳士杰</t>
    </r>
  </si>
  <si>
    <r>
      <rPr>
        <b/>
        <sz val="12"/>
        <rFont val="新細明體"/>
        <family val="1"/>
        <charset val="136"/>
      </rPr>
      <t>陳士杰</t>
    </r>
    <r>
      <rPr>
        <sz val="12"/>
        <rFont val="新細明體"/>
        <family val="1"/>
        <charset val="136"/>
      </rPr>
      <t>、王仁哲、白力瑋、鄭如雅、薛秉沂、曾嘉緯、羅昭晉</t>
    </r>
  </si>
  <si>
    <r>
      <t>Wall</t>
    </r>
    <r>
      <rPr>
        <sz val="12"/>
        <rFont val="新細明體"/>
        <family val="1"/>
        <charset val="136"/>
      </rPr>
      <t>手言合</t>
    </r>
    <r>
      <rPr>
        <sz val="12"/>
        <rFont val="Times New Roman"/>
        <family val="1"/>
      </rPr>
      <t>-</t>
    </r>
    <r>
      <rPr>
        <sz val="12"/>
        <rFont val="新細明體"/>
        <family val="1"/>
        <charset val="136"/>
      </rPr>
      <t>多樣互動式展示牆</t>
    </r>
  </si>
  <si>
    <r>
      <rPr>
        <b/>
        <sz val="12"/>
        <rFont val="新細明體"/>
        <family val="1"/>
        <charset val="136"/>
      </rPr>
      <t>陳士杰</t>
    </r>
    <r>
      <rPr>
        <sz val="12"/>
        <rFont val="新細明體"/>
        <family val="1"/>
        <charset val="136"/>
      </rPr>
      <t>、林揚笙</t>
    </r>
  </si>
  <si>
    <r>
      <rPr>
        <sz val="12"/>
        <rFont val="新細明體"/>
        <family val="1"/>
        <charset val="136"/>
      </rPr>
      <t>結合模糊推論機制與模糊卷積神經網路以處理情感分類問題</t>
    </r>
  </si>
  <si>
    <r>
      <rPr>
        <b/>
        <sz val="12"/>
        <rFont val="新細明體"/>
        <family val="1"/>
        <charset val="136"/>
      </rPr>
      <t>陳士杰</t>
    </r>
    <r>
      <rPr>
        <sz val="12"/>
        <rFont val="新細明體"/>
        <family val="1"/>
        <charset val="136"/>
      </rPr>
      <t>、羅筱渝</t>
    </r>
  </si>
  <si>
    <r>
      <rPr>
        <sz val="12"/>
        <rFont val="新細明體"/>
        <family val="1"/>
        <charset val="136"/>
      </rPr>
      <t>整合自注意機制與模糊集卷積神經網路應用於文字情感分析</t>
    </r>
  </si>
  <si>
    <r>
      <rPr>
        <sz val="12"/>
        <rFont val="新細明體"/>
        <family val="1"/>
        <charset val="136"/>
      </rPr>
      <t>梁宇欣</t>
    </r>
    <r>
      <rPr>
        <sz val="12"/>
        <rFont val="Times New Roman"/>
        <family val="1"/>
      </rPr>
      <t xml:space="preserve">, </t>
    </r>
    <r>
      <rPr>
        <b/>
        <u/>
        <sz val="12"/>
        <rFont val="新細明體"/>
        <family val="1"/>
        <charset val="136"/>
      </rPr>
      <t>陳宇佐</t>
    </r>
    <r>
      <rPr>
        <b/>
        <u/>
        <sz val="12"/>
        <rFont val="Times New Roman"/>
        <family val="1"/>
      </rPr>
      <t>*</t>
    </r>
  </si>
  <si>
    <r>
      <rPr>
        <sz val="12"/>
        <rFont val="新細明體"/>
        <family val="1"/>
        <charset val="136"/>
      </rPr>
      <t>以模型堆疊結合資料前處理方法提升預測肺癌生存時間之準確率</t>
    </r>
  </si>
  <si>
    <r>
      <rPr>
        <sz val="12"/>
        <rFont val="新細明體"/>
        <family val="1"/>
        <charset val="136"/>
      </rPr>
      <t>第二十七屆國際資訊管理暨實務研討會</t>
    </r>
    <r>
      <rPr>
        <sz val="12"/>
        <rFont val="Times New Roman"/>
        <family val="1"/>
      </rPr>
      <t>The 27th International Conference on Information Management &amp; Practice (IMP2022)</t>
    </r>
  </si>
  <si>
    <r>
      <rPr>
        <sz val="12"/>
        <rFont val="新細明體"/>
        <family val="1"/>
        <charset val="136"/>
      </rPr>
      <t>臺灣</t>
    </r>
    <r>
      <rPr>
        <sz val="12"/>
        <rFont val="Times New Roman"/>
        <family val="1"/>
      </rPr>
      <t>/</t>
    </r>
    <r>
      <rPr>
        <sz val="12"/>
        <rFont val="新細明體"/>
        <family val="1"/>
        <charset val="136"/>
      </rPr>
      <t>台南：嘉南藥理大學</t>
    </r>
  </si>
  <si>
    <r>
      <rPr>
        <sz val="12"/>
        <rFont val="新細明體"/>
        <family val="1"/>
        <charset val="136"/>
      </rPr>
      <t>林欣綺</t>
    </r>
    <r>
      <rPr>
        <sz val="12"/>
        <rFont val="Times New Roman"/>
        <family val="1"/>
      </rPr>
      <t xml:space="preserve">, </t>
    </r>
    <r>
      <rPr>
        <sz val="12"/>
        <rFont val="新細明體"/>
        <family val="1"/>
        <charset val="136"/>
      </rPr>
      <t>高誼瑄</t>
    </r>
    <r>
      <rPr>
        <sz val="12"/>
        <rFont val="Times New Roman"/>
        <family val="1"/>
      </rPr>
      <t xml:space="preserve">, </t>
    </r>
    <r>
      <rPr>
        <sz val="12"/>
        <rFont val="新細明體"/>
        <family val="1"/>
        <charset val="136"/>
      </rPr>
      <t>王祉云</t>
    </r>
    <r>
      <rPr>
        <sz val="12"/>
        <rFont val="Times New Roman"/>
        <family val="1"/>
      </rPr>
      <t xml:space="preserve">, </t>
    </r>
    <r>
      <rPr>
        <sz val="12"/>
        <rFont val="新細明體"/>
        <family val="1"/>
        <charset val="136"/>
      </rPr>
      <t>賴楷元</t>
    </r>
    <r>
      <rPr>
        <sz val="12"/>
        <rFont val="Times New Roman"/>
        <family val="1"/>
      </rPr>
      <t xml:space="preserve">, </t>
    </r>
    <r>
      <rPr>
        <sz val="12"/>
        <rFont val="新細明體"/>
        <family val="1"/>
        <charset val="136"/>
      </rPr>
      <t>林宗燁</t>
    </r>
    <r>
      <rPr>
        <sz val="12"/>
        <rFont val="Times New Roman"/>
        <family val="1"/>
      </rPr>
      <t xml:space="preserve">, </t>
    </r>
    <r>
      <rPr>
        <sz val="12"/>
        <rFont val="新細明體"/>
        <family val="1"/>
        <charset val="136"/>
      </rPr>
      <t>林冠豪</t>
    </r>
    <r>
      <rPr>
        <sz val="12"/>
        <rFont val="Times New Roman"/>
        <family val="1"/>
      </rPr>
      <t xml:space="preserve">, </t>
    </r>
    <r>
      <rPr>
        <b/>
        <u/>
        <sz val="12"/>
        <rFont val="新細明體"/>
        <family val="1"/>
        <charset val="136"/>
      </rPr>
      <t>陳宇佐</t>
    </r>
    <r>
      <rPr>
        <sz val="12"/>
        <rFont val="Times New Roman"/>
        <family val="1"/>
      </rPr>
      <t>*</t>
    </r>
  </si>
  <si>
    <r>
      <rPr>
        <sz val="12"/>
        <rFont val="新細明體"/>
        <family val="1"/>
        <charset val="136"/>
      </rPr>
      <t>採用等候理論建置急診掛號分配優化機制以改善急診病患候診時間</t>
    </r>
  </si>
  <si>
    <r>
      <rPr>
        <sz val="12"/>
        <rFont val="新細明體"/>
        <family val="1"/>
        <charset val="136"/>
      </rPr>
      <t>第</t>
    </r>
    <r>
      <rPr>
        <sz val="12"/>
        <rFont val="Times New Roman"/>
        <family val="1"/>
      </rPr>
      <t>33</t>
    </r>
    <r>
      <rPr>
        <sz val="12"/>
        <rFont val="新細明體"/>
        <family val="1"/>
        <charset val="136"/>
      </rPr>
      <t>屆國際資訊管理學術研討會</t>
    </r>
    <r>
      <rPr>
        <sz val="12"/>
        <rFont val="Times New Roman"/>
        <family val="1"/>
      </rPr>
      <t>(ICIM 2022)</t>
    </r>
  </si>
  <si>
    <r>
      <rPr>
        <sz val="12"/>
        <rFont val="新細明體"/>
        <family val="1"/>
        <charset val="136"/>
      </rPr>
      <t>臺灣</t>
    </r>
    <r>
      <rPr>
        <sz val="12"/>
        <rFont val="Times New Roman"/>
        <family val="1"/>
      </rPr>
      <t>/</t>
    </r>
    <r>
      <rPr>
        <sz val="12"/>
        <rFont val="新細明體"/>
        <family val="1"/>
        <charset val="136"/>
      </rPr>
      <t>臺北：實踐大學臺北校區</t>
    </r>
  </si>
  <si>
    <r>
      <rPr>
        <sz val="12"/>
        <rFont val="新細明體"/>
        <family val="1"/>
        <charset val="136"/>
      </rPr>
      <t>陳振東</t>
    </r>
  </si>
  <si>
    <r>
      <rPr>
        <b/>
        <u/>
        <sz val="12"/>
        <rFont val="Times New Roman"/>
        <family val="1"/>
      </rPr>
      <t>Chen-Tung Chen*</t>
    </r>
    <r>
      <rPr>
        <sz val="12"/>
        <rFont val="Times New Roman"/>
        <family val="1"/>
      </rPr>
      <t xml:space="preserve"> and Wei-Shen Tai</t>
    </r>
  </si>
  <si>
    <r>
      <t>Taiwan /Hsinchu</t>
    </r>
    <r>
      <rPr>
        <sz val="12"/>
        <rFont val="新細明體"/>
        <family val="1"/>
        <charset val="136"/>
      </rPr>
      <t>：</t>
    </r>
    <r>
      <rPr>
        <sz val="12"/>
        <rFont val="Times New Roman"/>
        <family val="1"/>
      </rPr>
      <t>National Yang Ming Chiao Tung University</t>
    </r>
  </si>
  <si>
    <r>
      <rPr>
        <b/>
        <u/>
        <sz val="12"/>
        <rFont val="Times New Roman"/>
        <family val="1"/>
      </rPr>
      <t>Chen-Tung Chen*</t>
    </r>
    <r>
      <rPr>
        <sz val="12"/>
        <rFont val="Times New Roman"/>
        <family val="1"/>
      </rPr>
      <t>, Alper Ova, and Wei-Zhan Hung</t>
    </r>
  </si>
  <si>
    <r>
      <t xml:space="preserve">Chien-Wen Chen and </t>
    </r>
    <r>
      <rPr>
        <b/>
        <u/>
        <sz val="12"/>
        <rFont val="Times New Roman"/>
        <family val="1"/>
      </rPr>
      <t>Chen-Tung Chen</t>
    </r>
  </si>
  <si>
    <r>
      <rPr>
        <b/>
        <u/>
        <sz val="12"/>
        <rFont val="新細明體"/>
        <family val="1"/>
        <charset val="136"/>
      </rPr>
      <t>陳振東</t>
    </r>
    <r>
      <rPr>
        <b/>
        <u/>
        <sz val="12"/>
        <rFont val="Times New Roman"/>
        <family val="1"/>
      </rPr>
      <t>*</t>
    </r>
    <r>
      <rPr>
        <sz val="12"/>
        <rFont val="新細明體"/>
        <family val="1"/>
        <charset val="136"/>
      </rPr>
      <t>、祝健淇</t>
    </r>
  </si>
  <si>
    <r>
      <rPr>
        <sz val="12"/>
        <rFont val="新細明體"/>
        <family val="1"/>
        <charset val="136"/>
      </rPr>
      <t>智慧醫療於長期照護之關鍵影響因素探討研究</t>
    </r>
  </si>
  <si>
    <r>
      <rPr>
        <sz val="12"/>
        <rFont val="新細明體"/>
        <family val="1"/>
        <charset val="136"/>
      </rPr>
      <t>第</t>
    </r>
    <r>
      <rPr>
        <sz val="12"/>
        <rFont val="Times New Roman"/>
        <family val="1"/>
      </rPr>
      <t>30</t>
    </r>
    <r>
      <rPr>
        <sz val="12"/>
        <rFont val="新細明體"/>
        <family val="1"/>
        <charset val="136"/>
      </rPr>
      <t>屆模糊理論及其應用研討會</t>
    </r>
  </si>
  <si>
    <r>
      <t>p.23 (</t>
    </r>
    <r>
      <rPr>
        <sz val="12"/>
        <rFont val="新細明體"/>
        <family val="1"/>
        <charset val="136"/>
      </rPr>
      <t>全文詳見論文光碟</t>
    </r>
    <r>
      <rPr>
        <sz val="12"/>
        <rFont val="Times New Roman"/>
        <family val="1"/>
      </rPr>
      <t>)</t>
    </r>
  </si>
  <si>
    <r>
      <rPr>
        <b/>
        <u/>
        <sz val="12"/>
        <rFont val="新細明體"/>
        <family val="1"/>
        <charset val="136"/>
      </rPr>
      <t>陳振東</t>
    </r>
    <r>
      <rPr>
        <b/>
        <u/>
        <sz val="12"/>
        <rFont val="Times New Roman"/>
        <family val="1"/>
      </rPr>
      <t>*</t>
    </r>
    <r>
      <rPr>
        <sz val="12"/>
        <rFont val="新細明體"/>
        <family val="1"/>
        <charset val="136"/>
      </rPr>
      <t>、葉雅婷</t>
    </r>
  </si>
  <si>
    <r>
      <rPr>
        <sz val="12"/>
        <rFont val="新細明體"/>
        <family val="1"/>
        <charset val="136"/>
      </rPr>
      <t>模糊決策方法於數位能力評估模式建構之研究</t>
    </r>
  </si>
  <si>
    <r>
      <rPr>
        <b/>
        <u/>
        <sz val="12"/>
        <rFont val="新細明體"/>
        <family val="1"/>
        <charset val="136"/>
      </rPr>
      <t>陳振東</t>
    </r>
    <r>
      <rPr>
        <b/>
        <u/>
        <sz val="12"/>
        <rFont val="Times New Roman"/>
        <family val="1"/>
      </rPr>
      <t>*</t>
    </r>
    <r>
      <rPr>
        <sz val="12"/>
        <rFont val="新細明體"/>
        <family val="1"/>
        <charset val="136"/>
      </rPr>
      <t>、溫紫宸、劉雁蓉、陳冠諭、巫揚弘、黃政傑、胥傳康</t>
    </r>
  </si>
  <si>
    <r>
      <rPr>
        <sz val="12"/>
        <rFont val="新細明體"/>
        <family val="1"/>
        <charset val="136"/>
      </rPr>
      <t>應用模糊理論於資安治理成熟度評估之研究</t>
    </r>
  </si>
  <si>
    <r>
      <rPr>
        <sz val="12"/>
        <rFont val="新細明體"/>
        <family val="1"/>
        <charset val="136"/>
      </rPr>
      <t>臺灣</t>
    </r>
    <r>
      <rPr>
        <sz val="12"/>
        <rFont val="Times New Roman"/>
        <family val="1"/>
      </rPr>
      <t>/</t>
    </r>
    <r>
      <rPr>
        <sz val="12"/>
        <rFont val="新細明體"/>
        <family val="1"/>
        <charset val="136"/>
      </rPr>
      <t>臺北：實踐大學</t>
    </r>
  </si>
  <si>
    <r>
      <t>p.11 (</t>
    </r>
    <r>
      <rPr>
        <sz val="12"/>
        <rFont val="新細明體"/>
        <family val="1"/>
        <charset val="136"/>
      </rPr>
      <t>全文詳見論文光碟</t>
    </r>
    <r>
      <rPr>
        <sz val="12"/>
        <rFont val="Times New Roman"/>
        <family val="1"/>
      </rPr>
      <t>)</t>
    </r>
  </si>
  <si>
    <r>
      <rPr>
        <sz val="12"/>
        <rFont val="新細明體"/>
        <family val="1"/>
        <charset val="136"/>
      </rPr>
      <t>應用模糊語意於企業數位能力成熟度評估之研究</t>
    </r>
  </si>
  <si>
    <r>
      <t>p.120 (</t>
    </r>
    <r>
      <rPr>
        <sz val="12"/>
        <rFont val="新細明體"/>
        <family val="1"/>
        <charset val="136"/>
      </rPr>
      <t>全文詳見論文光碟</t>
    </r>
    <r>
      <rPr>
        <sz val="12"/>
        <rFont val="Times New Roman"/>
        <family val="1"/>
      </rPr>
      <t>)</t>
    </r>
  </si>
  <si>
    <r>
      <rPr>
        <sz val="12"/>
        <rFont val="新細明體"/>
        <family val="1"/>
        <charset val="136"/>
      </rPr>
      <t>應用模糊語意於資訊安全風險評估模式之研究</t>
    </r>
  </si>
  <si>
    <r>
      <t>p.119 (</t>
    </r>
    <r>
      <rPr>
        <sz val="12"/>
        <rFont val="新細明體"/>
        <family val="1"/>
        <charset val="136"/>
      </rPr>
      <t>全文詳見論文光碟</t>
    </r>
    <r>
      <rPr>
        <sz val="12"/>
        <rFont val="Times New Roman"/>
        <family val="1"/>
      </rPr>
      <t>)</t>
    </r>
  </si>
  <si>
    <r>
      <rPr>
        <sz val="12"/>
        <rFont val="新細明體"/>
        <family val="1"/>
        <charset val="136"/>
      </rPr>
      <t>陳博智</t>
    </r>
  </si>
  <si>
    <r>
      <rPr>
        <sz val="12"/>
        <rFont val="新細明體"/>
        <family val="1"/>
        <charset val="136"/>
      </rPr>
      <t>陳博智</t>
    </r>
    <r>
      <rPr>
        <sz val="12"/>
        <rFont val="Times New Roman"/>
        <family val="1"/>
      </rPr>
      <t>,</t>
    </r>
    <r>
      <rPr>
        <sz val="12"/>
        <rFont val="新細明體"/>
        <family val="1"/>
        <charset val="136"/>
      </rPr>
      <t>詹孟勳</t>
    </r>
  </si>
  <si>
    <r>
      <rPr>
        <sz val="12"/>
        <rFont val="新細明體"/>
        <family val="1"/>
        <charset val="136"/>
      </rPr>
      <t>一個語音情緒資料集的設計與建置</t>
    </r>
  </si>
  <si>
    <r>
      <rPr>
        <sz val="12"/>
        <rFont val="新細明體"/>
        <family val="1"/>
        <charset val="136"/>
      </rPr>
      <t>黃貞芬</t>
    </r>
  </si>
  <si>
    <r>
      <rPr>
        <sz val="12"/>
        <rFont val="新細明體"/>
        <family val="1"/>
        <charset val="136"/>
      </rPr>
      <t>祁澔川、</t>
    </r>
    <r>
      <rPr>
        <b/>
        <sz val="12"/>
        <rFont val="新細明體"/>
        <family val="1"/>
        <charset val="136"/>
      </rPr>
      <t>黃貞芬</t>
    </r>
  </si>
  <si>
    <r>
      <rPr>
        <sz val="12"/>
        <rFont val="新細明體"/>
        <family val="1"/>
        <charset val="136"/>
      </rPr>
      <t>直播中的自我揭露與互動、投入之關係</t>
    </r>
  </si>
  <si>
    <r>
      <rPr>
        <sz val="12"/>
        <rFont val="新細明體"/>
        <family val="1"/>
        <charset val="136"/>
      </rPr>
      <t>陳世明、趙郁萍、陳進昱、鄧起朋、陳舒婷、賴宜靜、</t>
    </r>
    <r>
      <rPr>
        <b/>
        <sz val="12"/>
        <rFont val="新細明體"/>
        <family val="1"/>
        <charset val="136"/>
      </rPr>
      <t>黃貞芬</t>
    </r>
  </si>
  <si>
    <r>
      <rPr>
        <sz val="12"/>
        <rFont val="新細明體"/>
        <family val="1"/>
        <charset val="136"/>
      </rPr>
      <t>情境遊戲式的景點建構</t>
    </r>
  </si>
  <si>
    <r>
      <rPr>
        <sz val="12"/>
        <rFont val="新細明體"/>
        <family val="1"/>
        <charset val="136"/>
      </rPr>
      <t>楊宗軻</t>
    </r>
  </si>
  <si>
    <r>
      <rPr>
        <b/>
        <sz val="12"/>
        <rFont val="新細明體"/>
        <family val="1"/>
        <charset val="136"/>
      </rPr>
      <t>楊宗珂</t>
    </r>
    <r>
      <rPr>
        <sz val="12"/>
        <rFont val="新細明體"/>
        <family val="1"/>
        <charset val="136"/>
      </rPr>
      <t>、邱駿、李昕學、吳若昕、張芷維、曾政雄、陳攸泓</t>
    </r>
  </si>
  <si>
    <r>
      <rPr>
        <sz val="12"/>
        <rFont val="新細明體"/>
        <family val="1"/>
        <charset val="136"/>
      </rPr>
      <t>穿戴裝置與問卷診斷之中醫失眠改善系統設計</t>
    </r>
  </si>
  <si>
    <r>
      <t xml:space="preserve">Jack Hsu, Shih-Yi Chien, Yu-Ci Wen, </t>
    </r>
    <r>
      <rPr>
        <b/>
        <u/>
        <sz val="12"/>
        <rFont val="Times New Roman"/>
        <family val="1"/>
      </rPr>
      <t>Kuang-Ting Cheng</t>
    </r>
    <r>
      <rPr>
        <sz val="12"/>
        <rFont val="Times New Roman"/>
        <family val="1"/>
      </rPr>
      <t>*</t>
    </r>
  </si>
  <si>
    <r>
      <t xml:space="preserve">Jack Shih-Chieh Hsu, </t>
    </r>
    <r>
      <rPr>
        <b/>
        <u/>
        <sz val="12"/>
        <rFont val="Times New Roman"/>
        <family val="1"/>
      </rPr>
      <t>Kuang-Ting Cheng</t>
    </r>
    <r>
      <rPr>
        <sz val="12"/>
        <rFont val="Times New Roman"/>
        <family val="1"/>
      </rPr>
      <t>*, Prasanthi Yepuru, Sin-Jie Wang</t>
    </r>
  </si>
  <si>
    <r>
      <t>Taiwan/Tainan</t>
    </r>
    <r>
      <rPr>
        <sz val="12"/>
        <rFont val="新細明體"/>
        <family val="1"/>
        <charset val="136"/>
      </rPr>
      <t>：</t>
    </r>
    <r>
      <rPr>
        <sz val="12"/>
        <rFont val="Times New Roman"/>
        <family val="1"/>
      </rPr>
      <t>National Cheng Kung University</t>
    </r>
  </si>
  <si>
    <r>
      <rPr>
        <b/>
        <u/>
        <sz val="12"/>
        <rFont val="Times New Roman"/>
        <family val="1"/>
      </rPr>
      <t>Kuang-Ting Cheng,</t>
    </r>
    <r>
      <rPr>
        <sz val="12"/>
        <rFont val="Times New Roman"/>
        <family val="1"/>
      </rPr>
      <t xml:space="preserve"> Jacob Chun Cheng, Jack Shih-Chieh Hsu, Shu-I Chen</t>
    </r>
  </si>
  <si>
    <r>
      <rPr>
        <sz val="12"/>
        <rFont val="新細明體"/>
        <family val="1"/>
        <charset val="136"/>
      </rPr>
      <t>吳心瑜</t>
    </r>
    <r>
      <rPr>
        <sz val="12"/>
        <rFont val="Times New Roman"/>
        <family val="1"/>
      </rPr>
      <t xml:space="preserve">, </t>
    </r>
    <r>
      <rPr>
        <b/>
        <u/>
        <sz val="12"/>
        <rFont val="新細明體"/>
        <family val="1"/>
        <charset val="136"/>
      </rPr>
      <t>鄭光廷</t>
    </r>
  </si>
  <si>
    <r>
      <rPr>
        <sz val="12"/>
        <rFont val="新細明體"/>
        <family val="1"/>
        <charset val="136"/>
      </rPr>
      <t>以使用與滿足理論探討數位音樂平台用戶的持續訂閱意圖</t>
    </r>
    <r>
      <rPr>
        <sz val="12"/>
        <rFont val="Times New Roman"/>
        <family val="1"/>
      </rPr>
      <t>—</t>
    </r>
    <r>
      <rPr>
        <sz val="12"/>
        <rFont val="新細明體"/>
        <family val="1"/>
        <charset val="136"/>
      </rPr>
      <t>以</t>
    </r>
    <r>
      <rPr>
        <sz val="12"/>
        <rFont val="Times New Roman"/>
        <family val="1"/>
      </rPr>
      <t>Spotify</t>
    </r>
    <r>
      <rPr>
        <sz val="12"/>
        <rFont val="新細明體"/>
        <family val="1"/>
        <charset val="136"/>
      </rPr>
      <t>為例</t>
    </r>
  </si>
  <si>
    <r>
      <t>2022</t>
    </r>
    <r>
      <rPr>
        <sz val="12"/>
        <rFont val="新細明體"/>
        <family val="1"/>
        <charset val="136"/>
      </rPr>
      <t>第</t>
    </r>
    <r>
      <rPr>
        <sz val="12"/>
        <rFont val="Times New Roman"/>
        <family val="1"/>
      </rPr>
      <t>12</t>
    </r>
    <r>
      <rPr>
        <sz val="12"/>
        <rFont val="新細明體"/>
        <family val="1"/>
        <charset val="136"/>
      </rPr>
      <t>屆服務科學研究論壇</t>
    </r>
    <r>
      <rPr>
        <sz val="12"/>
        <rFont val="Times New Roman"/>
        <family val="1"/>
      </rPr>
      <t>(The 12th Forum on Service Science Research, FSSR2022)</t>
    </r>
  </si>
  <si>
    <r>
      <rPr>
        <sz val="12"/>
        <rFont val="新細明體"/>
        <family val="1"/>
        <charset val="136"/>
      </rPr>
      <t>王景萱</t>
    </r>
    <r>
      <rPr>
        <sz val="12"/>
        <rFont val="Times New Roman"/>
        <family val="1"/>
      </rPr>
      <t xml:space="preserve">, </t>
    </r>
    <r>
      <rPr>
        <b/>
        <u/>
        <sz val="12"/>
        <rFont val="新細明體"/>
        <family val="1"/>
        <charset val="136"/>
      </rPr>
      <t>鄭光廷</t>
    </r>
  </si>
  <si>
    <r>
      <rPr>
        <sz val="12"/>
        <rFont val="新細明體"/>
        <family val="1"/>
        <charset val="136"/>
      </rPr>
      <t>從娛樂價值觀點探討智慧手機語音助理</t>
    </r>
    <r>
      <rPr>
        <sz val="12"/>
        <rFont val="Times New Roman"/>
        <family val="1"/>
      </rPr>
      <t>Siri</t>
    </r>
    <r>
      <rPr>
        <sz val="12"/>
        <rFont val="新細明體"/>
        <family val="1"/>
        <charset val="136"/>
      </rPr>
      <t>的重複使用意圖</t>
    </r>
  </si>
  <si>
    <r>
      <rPr>
        <sz val="12"/>
        <rFont val="新細明體"/>
        <family val="1"/>
        <charset val="136"/>
      </rPr>
      <t>呂承燁、李靜妮、陳容嬉、徐彩婷、何文喨、</t>
    </r>
    <r>
      <rPr>
        <b/>
        <u/>
        <sz val="12"/>
        <rFont val="新細明體"/>
        <family val="1"/>
        <charset val="136"/>
      </rPr>
      <t>李志成</t>
    </r>
  </si>
  <si>
    <r>
      <t>O2O</t>
    </r>
    <r>
      <rPr>
        <sz val="12"/>
        <rFont val="新細明體"/>
        <family val="1"/>
        <charset val="136"/>
      </rPr>
      <t>模式對實體健康業影響之探討</t>
    </r>
  </si>
  <si>
    <r>
      <t>2022itma</t>
    </r>
    <r>
      <rPr>
        <sz val="12"/>
        <rFont val="新細明體"/>
        <family val="1"/>
        <charset val="136"/>
      </rPr>
      <t>數位轉型國際研討會</t>
    </r>
  </si>
  <si>
    <r>
      <rPr>
        <sz val="12"/>
        <rFont val="新細明體"/>
        <family val="1"/>
        <charset val="136"/>
      </rPr>
      <t>中華民國</t>
    </r>
    <r>
      <rPr>
        <sz val="12"/>
        <rFont val="Times New Roman"/>
        <family val="1"/>
      </rPr>
      <t>/</t>
    </r>
    <r>
      <rPr>
        <sz val="12"/>
        <rFont val="新細明體"/>
        <family val="1"/>
        <charset val="136"/>
      </rPr>
      <t>台灣</t>
    </r>
    <r>
      <rPr>
        <sz val="12"/>
        <rFont val="Times New Roman"/>
        <family val="1"/>
      </rPr>
      <t>/</t>
    </r>
    <r>
      <rPr>
        <sz val="12"/>
        <rFont val="新細明體"/>
        <family val="1"/>
        <charset val="136"/>
      </rPr>
      <t>台北：政治大學</t>
    </r>
  </si>
  <si>
    <r>
      <rPr>
        <sz val="12"/>
        <rFont val="新細明體"/>
        <family val="1"/>
        <charset val="136"/>
      </rPr>
      <t>馬麗菁</t>
    </r>
  </si>
  <si>
    <r>
      <rPr>
        <sz val="12"/>
        <rFont val="新細明體"/>
        <family val="1"/>
        <charset val="136"/>
      </rPr>
      <t>馬麗菁、</t>
    </r>
    <r>
      <rPr>
        <sz val="12"/>
        <rFont val="Times New Roman"/>
        <family val="1"/>
      </rPr>
      <t xml:space="preserve"> </t>
    </r>
    <r>
      <rPr>
        <sz val="12"/>
        <rFont val="新細明體"/>
        <family val="1"/>
        <charset val="136"/>
      </rPr>
      <t>施鈺鈴、</t>
    </r>
    <r>
      <rPr>
        <sz val="12"/>
        <rFont val="Times New Roman"/>
        <family val="1"/>
      </rPr>
      <t xml:space="preserve"> </t>
    </r>
    <r>
      <rPr>
        <sz val="12"/>
        <rFont val="新細明體"/>
        <family val="1"/>
        <charset val="136"/>
      </rPr>
      <t>陳嘉柔、</t>
    </r>
    <r>
      <rPr>
        <sz val="12"/>
        <rFont val="Times New Roman"/>
        <family val="1"/>
      </rPr>
      <t xml:space="preserve"> </t>
    </r>
    <r>
      <rPr>
        <sz val="12"/>
        <rFont val="新細明體"/>
        <family val="1"/>
        <charset val="136"/>
      </rPr>
      <t>葉雲蕙、</t>
    </r>
    <r>
      <rPr>
        <sz val="12"/>
        <rFont val="Times New Roman"/>
        <family val="1"/>
      </rPr>
      <t xml:space="preserve"> </t>
    </r>
    <r>
      <rPr>
        <sz val="12"/>
        <rFont val="新細明體"/>
        <family val="1"/>
        <charset val="136"/>
      </rPr>
      <t>簡宇田、</t>
    </r>
    <r>
      <rPr>
        <sz val="12"/>
        <rFont val="Times New Roman"/>
        <family val="1"/>
      </rPr>
      <t xml:space="preserve"> </t>
    </r>
    <r>
      <rPr>
        <sz val="12"/>
        <rFont val="新細明體"/>
        <family val="1"/>
        <charset val="136"/>
      </rPr>
      <t>曾睿軍、</t>
    </r>
    <r>
      <rPr>
        <sz val="12"/>
        <rFont val="Times New Roman"/>
        <family val="1"/>
      </rPr>
      <t xml:space="preserve"> </t>
    </r>
    <r>
      <rPr>
        <sz val="12"/>
        <rFont val="新細明體"/>
        <family val="1"/>
        <charset val="136"/>
      </rPr>
      <t>林信樺</t>
    </r>
  </si>
  <si>
    <r>
      <rPr>
        <sz val="12"/>
        <rFont val="新細明體"/>
        <family val="1"/>
        <charset val="136"/>
      </rPr>
      <t>互動式牙齒保健創新服務應用設計</t>
    </r>
  </si>
  <si>
    <r>
      <rPr>
        <sz val="12"/>
        <rFont val="新細明體"/>
        <family val="1"/>
        <charset val="136"/>
      </rPr>
      <t>第二十七屆國際資訊管理暨實務研討會</t>
    </r>
    <r>
      <rPr>
        <sz val="12"/>
        <rFont val="Times New Roman"/>
        <family val="1"/>
      </rPr>
      <t>(IMP2022)</t>
    </r>
  </si>
  <si>
    <r>
      <rPr>
        <sz val="12"/>
        <rFont val="新細明體"/>
        <family val="1"/>
        <charset val="136"/>
      </rPr>
      <t>嘉南藥理大學</t>
    </r>
    <r>
      <rPr>
        <sz val="12"/>
        <rFont val="Times New Roman"/>
        <family val="1"/>
      </rPr>
      <t>/</t>
    </r>
    <r>
      <rPr>
        <sz val="12"/>
        <rFont val="新細明體"/>
        <family val="1"/>
        <charset val="136"/>
      </rPr>
      <t>台南</t>
    </r>
  </si>
  <si>
    <r>
      <rPr>
        <sz val="12"/>
        <rFont val="新細明體"/>
        <family val="1"/>
        <charset val="136"/>
      </rPr>
      <t>馬麗菁、呂易宸、林郁瑄、張晏榕、李謙宜、石雅姍、林建佑</t>
    </r>
  </si>
  <si>
    <r>
      <rPr>
        <sz val="12"/>
        <rFont val="新細明體"/>
        <family val="1"/>
        <charset val="136"/>
      </rPr>
      <t>互動式衛教創新應用設計</t>
    </r>
    <r>
      <rPr>
        <sz val="12"/>
        <rFont val="Times New Roman"/>
        <family val="1"/>
      </rPr>
      <t>-</t>
    </r>
    <r>
      <rPr>
        <sz val="12"/>
        <rFont val="新細明體"/>
        <family val="1"/>
        <charset val="136"/>
      </rPr>
      <t>以護眼為例</t>
    </r>
  </si>
  <si>
    <r>
      <t>2022</t>
    </r>
    <r>
      <rPr>
        <sz val="12"/>
        <rFont val="新細明體"/>
        <family val="1"/>
        <charset val="136"/>
      </rPr>
      <t>年資訊科技應用學術研討會</t>
    </r>
  </si>
  <si>
    <r>
      <rPr>
        <sz val="12"/>
        <rFont val="新細明體"/>
        <family val="1"/>
        <charset val="136"/>
      </rPr>
      <t>中華民國</t>
    </r>
    <r>
      <rPr>
        <sz val="12"/>
        <rFont val="Times New Roman"/>
        <family val="1"/>
      </rPr>
      <t>/</t>
    </r>
    <r>
      <rPr>
        <sz val="12"/>
        <rFont val="新細明體"/>
        <family val="1"/>
        <charset val="136"/>
      </rPr>
      <t>台灣</t>
    </r>
    <r>
      <rPr>
        <sz val="12"/>
        <rFont val="Times New Roman"/>
        <family val="1"/>
      </rPr>
      <t>/</t>
    </r>
    <r>
      <rPr>
        <sz val="12"/>
        <rFont val="新細明體"/>
        <family val="1"/>
        <charset val="136"/>
      </rPr>
      <t>台北：中國科技大學</t>
    </r>
  </si>
  <si>
    <r>
      <rPr>
        <sz val="12"/>
        <rFont val="新細明體"/>
        <family val="1"/>
        <charset val="136"/>
      </rPr>
      <t>張朝旭</t>
    </r>
  </si>
  <si>
    <r>
      <rPr>
        <sz val="12"/>
        <rFont val="新細明體"/>
        <family val="1"/>
        <charset val="136"/>
      </rPr>
      <t>劉猷聖、王昱淇、賴昱丞、羅珮禎、劉晏沄、鍾　凱、</t>
    </r>
    <r>
      <rPr>
        <b/>
        <u/>
        <sz val="12"/>
        <rFont val="新細明體"/>
        <family val="1"/>
        <charset val="136"/>
      </rPr>
      <t>張朝旭</t>
    </r>
  </si>
  <si>
    <r>
      <rPr>
        <sz val="12"/>
        <rFont val="新細明體"/>
        <family val="1"/>
        <charset val="136"/>
      </rPr>
      <t>基於機器學習建置即時道路警示系統</t>
    </r>
    <r>
      <rPr>
        <sz val="12"/>
        <rFont val="Times New Roman"/>
        <family val="1"/>
      </rPr>
      <t>-</t>
    </r>
    <r>
      <rPr>
        <sz val="12"/>
        <rFont val="新細明體"/>
        <family val="1"/>
        <charset val="136"/>
      </rPr>
      <t>以易肇事路段為例</t>
    </r>
  </si>
  <si>
    <r>
      <t>2022</t>
    </r>
    <r>
      <rPr>
        <sz val="12"/>
        <rFont val="新細明體"/>
        <family val="1"/>
        <charset val="136"/>
      </rPr>
      <t>第</t>
    </r>
    <r>
      <rPr>
        <sz val="12"/>
        <rFont val="Times New Roman"/>
        <family val="1"/>
      </rPr>
      <t>33</t>
    </r>
    <r>
      <rPr>
        <sz val="12"/>
        <rFont val="新細明體"/>
        <family val="1"/>
        <charset val="136"/>
      </rPr>
      <t>屆國際資訊管理學術研討會</t>
    </r>
    <r>
      <rPr>
        <sz val="12"/>
        <rFont val="Times New Roman"/>
        <family val="1"/>
      </rPr>
      <t>(ICIM)</t>
    </r>
  </si>
  <si>
    <r>
      <rPr>
        <sz val="12"/>
        <rFont val="新細明體"/>
        <family val="1"/>
        <charset val="136"/>
      </rPr>
      <t>中華民國</t>
    </r>
    <r>
      <rPr>
        <sz val="12"/>
        <rFont val="Times New Roman"/>
        <family val="1"/>
      </rPr>
      <t>/</t>
    </r>
    <r>
      <rPr>
        <sz val="12"/>
        <rFont val="新細明體"/>
        <family val="1"/>
        <charset val="136"/>
      </rPr>
      <t>台灣</t>
    </r>
    <r>
      <rPr>
        <sz val="12"/>
        <rFont val="Times New Roman"/>
        <family val="1"/>
      </rPr>
      <t>/</t>
    </r>
    <r>
      <rPr>
        <sz val="12"/>
        <rFont val="新細明體"/>
        <family val="1"/>
        <charset val="136"/>
      </rPr>
      <t>台北：實踐大學</t>
    </r>
  </si>
  <si>
    <r>
      <rPr>
        <sz val="12"/>
        <rFont val="新細明體"/>
        <family val="1"/>
        <charset val="136"/>
      </rPr>
      <t>温敏淦</t>
    </r>
  </si>
  <si>
    <r>
      <rPr>
        <sz val="12"/>
        <rFont val="新細明體"/>
        <family val="1"/>
        <charset val="136"/>
      </rPr>
      <t>温敏淦、劉晉維、李維軒、楊宇晨、陳柏旭、鄭伃庭、蘇皓廷、湯曜謙、彭皓謙</t>
    </r>
  </si>
  <si>
    <r>
      <rPr>
        <sz val="12"/>
        <rFont val="新細明體"/>
        <family val="1"/>
        <charset val="136"/>
      </rPr>
      <t>失智症協力照護系統雛形開發與建議研究</t>
    </r>
  </si>
  <si>
    <r>
      <rPr>
        <sz val="12"/>
        <rFont val="新細明體"/>
        <family val="1"/>
        <charset val="136"/>
      </rPr>
      <t>第二十七屆國際資訊管理暨實務研討會</t>
    </r>
    <r>
      <rPr>
        <sz val="12"/>
        <rFont val="Times New Roman"/>
        <family val="1"/>
      </rPr>
      <t>(IMP)</t>
    </r>
  </si>
  <si>
    <r>
      <rPr>
        <sz val="12"/>
        <rFont val="新細明體"/>
        <family val="1"/>
        <charset val="136"/>
      </rPr>
      <t>中華民國</t>
    </r>
    <r>
      <rPr>
        <sz val="12"/>
        <rFont val="Times New Roman"/>
        <family val="1"/>
      </rPr>
      <t>/</t>
    </r>
    <r>
      <rPr>
        <sz val="12"/>
        <rFont val="新細明體"/>
        <family val="1"/>
        <charset val="136"/>
      </rPr>
      <t>台灣</t>
    </r>
    <r>
      <rPr>
        <sz val="12"/>
        <rFont val="Times New Roman"/>
        <family val="1"/>
      </rPr>
      <t>/</t>
    </r>
    <r>
      <rPr>
        <sz val="12"/>
        <rFont val="新細明體"/>
        <family val="1"/>
        <charset val="136"/>
      </rPr>
      <t>台南：嘉南藥理大學</t>
    </r>
  </si>
  <si>
    <r>
      <rPr>
        <sz val="12"/>
        <rFont val="新細明體"/>
        <family val="1"/>
        <charset val="136"/>
      </rPr>
      <t>温敏淦、劉晉維、許喬深、吳彥霆、劉承宥、李謦妤、張憶汎、</t>
    </r>
  </si>
  <si>
    <r>
      <rPr>
        <sz val="12"/>
        <rFont val="新細明體"/>
        <family val="1"/>
        <charset val="136"/>
      </rPr>
      <t>藝文創作產業的</t>
    </r>
    <r>
      <rPr>
        <sz val="12"/>
        <rFont val="Times New Roman"/>
        <family val="1"/>
      </rPr>
      <t>NFT</t>
    </r>
    <r>
      <rPr>
        <sz val="12"/>
        <rFont val="新細明體"/>
        <family val="1"/>
        <charset val="136"/>
      </rPr>
      <t>創新應用研究</t>
    </r>
  </si>
  <si>
    <r>
      <rPr>
        <sz val="12"/>
        <rFont val="新細明體"/>
        <family val="1"/>
        <charset val="136"/>
      </rPr>
      <t>黃品叡</t>
    </r>
  </si>
  <si>
    <r>
      <rPr>
        <b/>
        <u/>
        <sz val="12"/>
        <rFont val="新細明體"/>
        <family val="1"/>
        <charset val="136"/>
      </rPr>
      <t>黃品叡</t>
    </r>
    <r>
      <rPr>
        <sz val="12"/>
        <rFont val="新細明體"/>
        <family val="1"/>
        <charset val="136"/>
      </rPr>
      <t>、鍾尚衡</t>
    </r>
    <r>
      <rPr>
        <sz val="12"/>
        <rFont val="Times New Roman"/>
        <family val="1"/>
      </rPr>
      <t>*</t>
    </r>
    <r>
      <rPr>
        <sz val="12"/>
        <rFont val="新細明體"/>
        <family val="1"/>
        <charset val="136"/>
      </rPr>
      <t>、施伯諺、林依麟、蔡健龍、卓筠鈞、莊嘉杰</t>
    </r>
  </si>
  <si>
    <r>
      <rPr>
        <sz val="12"/>
        <rFont val="新細明體"/>
        <family val="1"/>
        <charset val="136"/>
      </rPr>
      <t>「</t>
    </r>
    <r>
      <rPr>
        <sz val="12"/>
        <rFont val="Times New Roman"/>
        <family val="1"/>
      </rPr>
      <t>2022</t>
    </r>
    <r>
      <rPr>
        <sz val="12"/>
        <rFont val="新細明體"/>
        <family val="1"/>
        <charset val="136"/>
      </rPr>
      <t>第五屆台日雙邊學術研討會」</t>
    </r>
    <r>
      <rPr>
        <sz val="12"/>
        <rFont val="Times New Roman"/>
        <family val="1"/>
      </rPr>
      <t xml:space="preserve"> (The 5th NIT-NUU Bilateral Academic Conference 2022</t>
    </r>
    <r>
      <rPr>
        <sz val="12"/>
        <rFont val="新細明體"/>
        <family val="1"/>
        <charset val="136"/>
      </rPr>
      <t>，</t>
    </r>
    <r>
      <rPr>
        <sz val="12"/>
        <rFont val="Times New Roman"/>
        <family val="1"/>
      </rPr>
      <t>NNBAC 2022)</t>
    </r>
  </si>
  <si>
    <r>
      <rPr>
        <sz val="12"/>
        <rFont val="新細明體"/>
        <family val="1"/>
        <charset val="136"/>
      </rPr>
      <t>中華民國</t>
    </r>
    <r>
      <rPr>
        <sz val="12"/>
        <rFont val="Times New Roman"/>
        <family val="1"/>
      </rPr>
      <t>/</t>
    </r>
    <r>
      <rPr>
        <sz val="12"/>
        <rFont val="新細明體"/>
        <family val="1"/>
        <charset val="136"/>
      </rPr>
      <t>台灣</t>
    </r>
    <r>
      <rPr>
        <sz val="12"/>
        <rFont val="Times New Roman"/>
        <family val="1"/>
      </rPr>
      <t>/</t>
    </r>
    <r>
      <rPr>
        <sz val="12"/>
        <rFont val="新細明體"/>
        <family val="1"/>
        <charset val="136"/>
      </rPr>
      <t>苗栗：聯合大學</t>
    </r>
  </si>
  <si>
    <r>
      <rPr>
        <b/>
        <u/>
        <sz val="12"/>
        <rFont val="新細明體"/>
        <family val="1"/>
        <charset val="136"/>
      </rPr>
      <t>黃品叡</t>
    </r>
    <r>
      <rPr>
        <b/>
        <u/>
        <sz val="12"/>
        <rFont val="Times New Roman"/>
        <family val="1"/>
      </rPr>
      <t>*</t>
    </r>
    <r>
      <rPr>
        <sz val="12"/>
        <rFont val="新細明體"/>
        <family val="1"/>
        <charset val="136"/>
      </rPr>
      <t>、鍾尚衡、施伯諺、林依麟、蔡健龍、卓筠鈞、莊嘉杰</t>
    </r>
  </si>
  <si>
    <r>
      <t>AI-Care—</t>
    </r>
    <r>
      <rPr>
        <sz val="12"/>
        <rFont val="新細明體"/>
        <family val="1"/>
        <charset val="136"/>
      </rPr>
      <t>基於</t>
    </r>
    <r>
      <rPr>
        <sz val="12"/>
        <rFont val="Times New Roman"/>
        <family val="1"/>
      </rPr>
      <t>AI</t>
    </r>
    <r>
      <rPr>
        <sz val="12"/>
        <rFont val="新細明體"/>
        <family val="1"/>
        <charset val="136"/>
      </rPr>
      <t>影像辨識之居家長者照護服務創新之設計與實踐</t>
    </r>
  </si>
  <si>
    <r>
      <rPr>
        <b/>
        <sz val="15"/>
        <rFont val="新細明體"/>
        <family val="1"/>
        <charset val="136"/>
      </rPr>
      <t>資訊管理學系</t>
    </r>
    <r>
      <rPr>
        <b/>
        <sz val="15"/>
        <rFont val="Times New Roman"/>
        <family val="1"/>
      </rPr>
      <t xml:space="preserve"> </t>
    </r>
    <r>
      <rPr>
        <b/>
        <sz val="15"/>
        <rFont val="新細明體"/>
        <family val="1"/>
        <charset val="136"/>
      </rPr>
      <t>小計</t>
    </r>
  </si>
  <si>
    <r>
      <rPr>
        <sz val="12"/>
        <rFont val="新細明體"/>
        <family val="1"/>
        <charset val="136"/>
      </rPr>
      <t>境內：</t>
    </r>
    <r>
      <rPr>
        <sz val="12"/>
        <rFont val="Times New Roman"/>
        <family val="1"/>
      </rPr>
      <t xml:space="preserve">33
</t>
    </r>
    <r>
      <rPr>
        <sz val="12"/>
        <rFont val="新細明體"/>
        <family val="1"/>
        <charset val="136"/>
      </rPr>
      <t>境外：</t>
    </r>
    <r>
      <rPr>
        <sz val="12"/>
        <rFont val="Times New Roman"/>
        <family val="1"/>
      </rPr>
      <t>2</t>
    </r>
  </si>
  <si>
    <r>
      <rPr>
        <sz val="12"/>
        <rFont val="新細明體"/>
        <family val="1"/>
        <charset val="136"/>
      </rPr>
      <t>國際：</t>
    </r>
    <r>
      <rPr>
        <sz val="12"/>
        <rFont val="Times New Roman"/>
        <family val="1"/>
      </rPr>
      <t>10</t>
    </r>
  </si>
  <si>
    <r>
      <t xml:space="preserve">類別
</t>
    </r>
    <r>
      <rPr>
        <b/>
        <sz val="10"/>
        <rFont val="新細明體"/>
        <family val="1"/>
        <charset val="136"/>
      </rPr>
      <t>1. 專利
2.新品種</t>
    </r>
  </si>
  <si>
    <r>
      <rPr>
        <b/>
        <u/>
        <sz val="12"/>
        <rFont val="新細明體"/>
        <family val="1"/>
        <charset val="136"/>
      </rPr>
      <t xml:space="preserve">蔡發達 </t>
    </r>
    <r>
      <rPr>
        <sz val="12"/>
        <rFont val="新細明體"/>
        <family val="1"/>
        <charset val="136"/>
      </rPr>
      <t>(TW) TSAI, FA-TA；黃鈺淳 (TW) HUANG, YU CHUN；顏德瑜 (TW)
YEN, DE-YU</t>
    </r>
  </si>
  <si>
    <r>
      <t xml:space="preserve">領域別
</t>
    </r>
    <r>
      <rPr>
        <b/>
        <sz val="10"/>
        <rFont val="新細明體"/>
        <family val="1"/>
        <charset val="136"/>
      </rPr>
      <t>(1.理、2.工、3.醫、4.農、5.人文、6.社會)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</si>
</sst>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
    <numFmt numFmtId="177" formatCode="m&quot;月&quot;d&quot;日&quot;"/>
    <numFmt numFmtId="178" formatCode="yy/m/d"/>
  </numFmts>
  <fonts count="75">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u/>
      <sz val="12"/>
      <color rgb="FF0563C1"/>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i/>
      <u/>
      <sz val="10"/>
      <color rgb="FF000000"/>
      <name val="新細明體"/>
      <family val="1"/>
      <charset val="136"/>
    </font>
    <font>
      <b/>
      <sz val="14"/>
      <color rgb="FF000000"/>
      <name val="新細明體"/>
      <family val="1"/>
      <charset val="136"/>
    </font>
    <font>
      <sz val="10"/>
      <color rgb="FF000000"/>
      <name val="新細明體"/>
      <family val="1"/>
      <charset val="136"/>
    </font>
    <font>
      <b/>
      <sz val="12"/>
      <color rgb="FF000000"/>
      <name val="新細明體"/>
      <family val="1"/>
      <charset val="136"/>
    </font>
    <font>
      <sz val="9"/>
      <name val="新細明體"/>
      <family val="1"/>
      <charset val="136"/>
    </font>
    <font>
      <sz val="9"/>
      <color rgb="FF000000"/>
      <name val="新細明體"/>
      <family val="2"/>
      <charset val="136"/>
    </font>
    <font>
      <sz val="9"/>
      <color rgb="FF000000"/>
      <name val="細明體"/>
      <family val="3"/>
      <charset val="136"/>
    </font>
    <font>
      <b/>
      <sz val="16"/>
      <color rgb="FF000000"/>
      <name val="新細明體"/>
      <family val="1"/>
      <charset val="136"/>
    </font>
    <font>
      <sz val="10"/>
      <color rgb="FF000000"/>
      <name val="微軟正黑體"/>
      <family val="2"/>
      <charset val="136"/>
    </font>
    <font>
      <u/>
      <sz val="10"/>
      <color rgb="FF000000"/>
      <name val="微軟正黑體"/>
      <family val="2"/>
      <charset val="136"/>
    </font>
    <font>
      <sz val="10"/>
      <color rgb="FF00B050"/>
      <name val="微軟正黑體"/>
      <family val="2"/>
      <charset val="136"/>
    </font>
    <font>
      <sz val="9"/>
      <name val="細明體"/>
      <family val="3"/>
      <charset val="136"/>
    </font>
    <font>
      <b/>
      <sz val="12"/>
      <name val="新細明體"/>
      <family val="1"/>
      <charset val="136"/>
    </font>
    <font>
      <b/>
      <sz val="18"/>
      <name val="Times New Roman"/>
      <family val="1"/>
    </font>
    <font>
      <b/>
      <sz val="18"/>
      <name val="新細明體"/>
      <family val="1"/>
      <charset val="136"/>
    </font>
    <font>
      <sz val="10"/>
      <name val="Times New Roman"/>
      <family val="1"/>
    </font>
    <font>
      <sz val="12"/>
      <name val="新細明體"/>
      <family val="1"/>
      <charset val="136"/>
    </font>
    <font>
      <sz val="12"/>
      <name val="Times New Roman"/>
      <family val="1"/>
    </font>
    <font>
      <sz val="10"/>
      <name val="新細明體"/>
      <family val="1"/>
      <charset val="136"/>
    </font>
    <font>
      <b/>
      <u/>
      <sz val="12"/>
      <name val="Times New Roman"/>
      <family val="1"/>
    </font>
    <font>
      <b/>
      <u/>
      <sz val="12"/>
      <name val="新細明體"/>
      <family val="1"/>
      <charset val="136"/>
    </font>
    <font>
      <sz val="12"/>
      <name val="細明體"/>
      <family val="3"/>
      <charset val="136"/>
    </font>
    <font>
      <b/>
      <sz val="15"/>
      <name val="Times New Roman"/>
      <family val="1"/>
    </font>
    <font>
      <b/>
      <sz val="15"/>
      <name val="新細明體"/>
      <family val="1"/>
      <charset val="136"/>
    </font>
    <font>
      <u/>
      <sz val="10"/>
      <name val="Times New Roman"/>
      <family val="1"/>
    </font>
    <font>
      <u/>
      <sz val="12"/>
      <name val="新細明體"/>
      <family val="1"/>
      <charset val="136"/>
    </font>
    <font>
      <sz val="11"/>
      <name val="Times New Roman"/>
      <family val="1"/>
    </font>
    <font>
      <u/>
      <sz val="10"/>
      <name val="新細明體"/>
      <family val="1"/>
      <charset val="136"/>
    </font>
    <font>
      <sz val="10"/>
      <name val="細明體"/>
      <family val="3"/>
      <charset val="136"/>
    </font>
    <font>
      <sz val="11"/>
      <name val="新細明體"/>
      <family val="1"/>
      <charset val="136"/>
    </font>
    <font>
      <sz val="14"/>
      <name val="Times New Roman"/>
      <family val="1"/>
    </font>
    <font>
      <sz val="14"/>
      <name val="新細明體"/>
      <family val="1"/>
      <charset val="136"/>
    </font>
    <font>
      <u/>
      <sz val="12"/>
      <name val="Times New Roman"/>
      <family val="1"/>
    </font>
    <font>
      <sz val="15"/>
      <name val="新細明體"/>
      <family val="1"/>
      <charset val="136"/>
    </font>
    <font>
      <sz val="12"/>
      <name val="微軟正黑體"/>
      <family val="2"/>
      <charset val="136"/>
    </font>
    <font>
      <sz val="12"/>
      <name val="標楷體"/>
      <family val="4"/>
      <charset val="136"/>
    </font>
    <font>
      <sz val="12"/>
      <name val="Times New Roman"/>
      <family val="1"/>
      <charset val="136"/>
    </font>
    <font>
      <sz val="12"/>
      <name val="新細明體"/>
      <family val="2"/>
      <charset val="136"/>
    </font>
    <font>
      <sz val="14"/>
      <name val="標楷體"/>
      <family val="4"/>
      <charset val="136"/>
    </font>
    <font>
      <sz val="16"/>
      <name val="Times New Roman"/>
      <family val="1"/>
    </font>
    <font>
      <sz val="16"/>
      <name val="新細明體"/>
      <family val="1"/>
      <charset val="136"/>
    </font>
    <font>
      <b/>
      <u/>
      <sz val="12"/>
      <name val="細明體"/>
      <family val="3"/>
      <charset val="136"/>
    </font>
    <font>
      <sz val="15"/>
      <name val="Times New Roman"/>
      <family val="1"/>
    </font>
    <font>
      <sz val="15"/>
      <name val="微軟正黑體"/>
      <family val="2"/>
      <charset val="136"/>
    </font>
    <font>
      <b/>
      <sz val="16"/>
      <name val="Times New Roman"/>
      <family val="1"/>
    </font>
    <font>
      <b/>
      <sz val="16"/>
      <name val="新細明體"/>
      <family val="1"/>
      <charset val="136"/>
    </font>
    <font>
      <b/>
      <sz val="12"/>
      <name val="Times New Roman"/>
      <family val="1"/>
    </font>
    <font>
      <b/>
      <sz val="8"/>
      <name val="Times New Roman"/>
      <family val="1"/>
    </font>
    <font>
      <b/>
      <sz val="8"/>
      <name val="新細明體"/>
      <family val="1"/>
      <charset val="136"/>
    </font>
    <font>
      <b/>
      <sz val="11"/>
      <name val="Times New Roman"/>
      <family val="1"/>
    </font>
    <font>
      <b/>
      <sz val="11"/>
      <name val="新細明體"/>
      <family val="1"/>
      <charset val="136"/>
    </font>
    <font>
      <b/>
      <sz val="10"/>
      <name val="Times New Roman"/>
      <family val="1"/>
    </font>
    <font>
      <b/>
      <sz val="10"/>
      <name val="新細明體"/>
      <family val="1"/>
      <charset val="136"/>
    </font>
    <font>
      <sz val="11.5"/>
      <name val="Times New Roman"/>
      <family val="1"/>
    </font>
    <font>
      <u/>
      <sz val="14"/>
      <name val="Times New Roman"/>
      <family val="1"/>
    </font>
    <font>
      <sz val="9"/>
      <name val="Times New Roman"/>
      <family val="1"/>
    </font>
    <font>
      <u/>
      <sz val="11"/>
      <name val="新細明體"/>
      <family val="1"/>
      <charset val="136"/>
    </font>
    <font>
      <strike/>
      <sz val="12"/>
      <name val="Times New Roman"/>
      <family val="1"/>
    </font>
    <font>
      <u/>
      <sz val="6"/>
      <name val="Times New Roman"/>
      <family val="1"/>
    </font>
    <font>
      <u/>
      <sz val="7"/>
      <name val="Times New Roman"/>
      <family val="1"/>
    </font>
    <font>
      <sz val="6"/>
      <name val="Times New Roman"/>
      <family val="1"/>
    </font>
  </fonts>
  <fills count="15">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E2F0D9"/>
        <bgColor rgb="FFE2F0D9"/>
      </patternFill>
    </fill>
    <fill>
      <patternFill patternType="solid">
        <fgColor rgb="FFFFFFFF"/>
        <bgColor rgb="FFFFFFFF"/>
      </patternFill>
    </fill>
    <fill>
      <patternFill patternType="solid">
        <fgColor rgb="FFF2F2F2"/>
        <bgColor rgb="FFF2F2F2"/>
      </patternFill>
    </fill>
    <fill>
      <patternFill patternType="solid">
        <fgColor rgb="FFD9D9D9"/>
        <bgColor rgb="FFD9D9D9"/>
      </patternFill>
    </fill>
    <fill>
      <patternFill patternType="solid">
        <fgColor rgb="FFDEEBF7"/>
        <bgColor rgb="FFDEEBF7"/>
      </patternFill>
    </fill>
    <fill>
      <patternFill patternType="solid">
        <fgColor rgb="FFDAE3F3"/>
        <bgColor rgb="FFDAE3F3"/>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2">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0" borderId="0">
      <alignment vertical="center"/>
    </xf>
    <xf numFmtId="0" fontId="8" fillId="7" borderId="0">
      <alignment vertical="center"/>
    </xf>
    <xf numFmtId="0" fontId="9" fillId="0" borderId="0">
      <alignment vertical="center"/>
    </xf>
    <xf numFmtId="0" fontId="10" fillId="0" borderId="0">
      <alignment vertical="center"/>
    </xf>
    <xf numFmtId="0" fontId="1" fillId="0" borderId="0">
      <alignment vertical="center"/>
    </xf>
    <xf numFmtId="0" fontId="11" fillId="0" borderId="0">
      <alignment vertical="center"/>
    </xf>
    <xf numFmtId="0" fontId="12" fillId="8" borderId="0">
      <alignment vertical="center"/>
    </xf>
    <xf numFmtId="0" fontId="13" fillId="8" borderId="1">
      <alignment vertical="center"/>
    </xf>
    <xf numFmtId="0" fontId="1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282">
    <xf numFmtId="0" fontId="0" fillId="0" borderId="0" xfId="0">
      <alignment vertical="center"/>
    </xf>
    <xf numFmtId="0" fontId="0" fillId="0" borderId="0" xfId="0" applyFont="1">
      <alignment vertical="center"/>
    </xf>
    <xf numFmtId="0" fontId="0" fillId="9" borderId="2" xfId="21" applyFont="1" applyFill="1" applyBorder="1" applyAlignment="1">
      <alignment horizontal="center" vertical="center" wrapText="1"/>
    </xf>
    <xf numFmtId="0" fontId="0" fillId="10" borderId="2" xfId="21" applyFont="1" applyFill="1" applyBorder="1" applyAlignment="1">
      <alignment vertical="center" wrapText="1"/>
    </xf>
    <xf numFmtId="0" fontId="0" fillId="11" borderId="2" xfId="21" applyFont="1" applyFill="1" applyBorder="1" applyAlignment="1">
      <alignment vertical="center" wrapText="1"/>
    </xf>
    <xf numFmtId="0" fontId="0" fillId="0" borderId="2" xfId="21" applyFont="1" applyFill="1" applyBorder="1" applyAlignment="1">
      <alignment vertical="center" wrapText="1"/>
    </xf>
    <xf numFmtId="0" fontId="0" fillId="11" borderId="5" xfId="21" applyFont="1" applyFill="1" applyBorder="1" applyAlignment="1">
      <alignment vertical="center" wrapText="1"/>
    </xf>
    <xf numFmtId="0" fontId="0" fillId="10" borderId="5" xfId="21" applyFont="1" applyFill="1" applyBorder="1" applyAlignment="1">
      <alignment vertical="center" wrapText="1"/>
    </xf>
    <xf numFmtId="0" fontId="0" fillId="0" borderId="2" xfId="21" applyFont="1" applyBorder="1" applyAlignment="1">
      <alignment vertical="center" wrapText="1"/>
    </xf>
    <xf numFmtId="0" fontId="17" fillId="0" borderId="0" xfId="0" applyFont="1">
      <alignment vertical="center"/>
    </xf>
    <xf numFmtId="176" fontId="0" fillId="0" borderId="0" xfId="0" applyNumberFormat="1" applyFont="1">
      <alignment vertical="center"/>
    </xf>
    <xf numFmtId="0" fontId="17" fillId="0" borderId="2" xfId="20" applyFont="1" applyFill="1" applyBorder="1" applyAlignment="1">
      <alignment horizontal="center" vertical="center" wrapText="1"/>
    </xf>
    <xf numFmtId="0" fontId="17" fillId="0" borderId="0" xfId="0" applyFont="1" applyFill="1">
      <alignment vertical="center"/>
    </xf>
    <xf numFmtId="49" fontId="0" fillId="0" borderId="2" xfId="0" applyNumberFormat="1" applyFont="1" applyBorder="1" applyAlignment="1">
      <alignment horizontal="center" vertical="center"/>
    </xf>
    <xf numFmtId="0" fontId="0" fillId="0" borderId="0" xfId="0" applyFont="1" applyAlignment="1">
      <alignment vertical="top" wrapText="1"/>
    </xf>
    <xf numFmtId="49" fontId="22" fillId="0" borderId="2" xfId="0" applyNumberFormat="1" applyFont="1" applyBorder="1" applyAlignment="1">
      <alignment horizontal="center" vertical="center"/>
    </xf>
    <xf numFmtId="49" fontId="22" fillId="0" borderId="2" xfId="0" applyNumberFormat="1" applyFont="1" applyBorder="1" applyAlignment="1">
      <alignment horizontal="left" vertical="center" wrapText="1"/>
    </xf>
    <xf numFmtId="49" fontId="22" fillId="0" borderId="2" xfId="0" applyNumberFormat="1" applyFont="1" applyBorder="1" applyAlignment="1">
      <alignment horizontal="left" vertical="center"/>
    </xf>
    <xf numFmtId="0" fontId="0" fillId="0" borderId="0" xfId="0" applyFont="1" applyAlignment="1">
      <alignment horizontal="center" vertical="center"/>
    </xf>
    <xf numFmtId="49" fontId="22" fillId="0" borderId="2" xfId="0" applyNumberFormat="1" applyFont="1" applyBorder="1" applyAlignment="1">
      <alignment horizontal="center" vertical="center" wrapText="1"/>
    </xf>
    <xf numFmtId="49" fontId="22" fillId="0" borderId="0" xfId="0" applyNumberFormat="1"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horizontal="left" vertical="center"/>
    </xf>
    <xf numFmtId="0" fontId="22" fillId="0" borderId="2" xfId="0" applyFont="1" applyBorder="1" applyAlignment="1">
      <alignment horizontal="left" vertical="center" wrapText="1"/>
    </xf>
    <xf numFmtId="0" fontId="22" fillId="0" borderId="2" xfId="0"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23" fillId="0" borderId="2" xfId="7" applyFont="1" applyFill="1" applyBorder="1" applyAlignment="1" applyProtection="1">
      <alignment vertical="center" wrapText="1"/>
    </xf>
    <xf numFmtId="0" fontId="24" fillId="0" borderId="0" xfId="0" applyFont="1">
      <alignment vertical="center"/>
    </xf>
    <xf numFmtId="0" fontId="15" fillId="0" borderId="0" xfId="21" applyFont="1" applyFill="1" applyBorder="1" applyAlignment="1">
      <alignment horizontal="center" vertical="center" wrapText="1"/>
    </xf>
    <xf numFmtId="0" fontId="0" fillId="9" borderId="2" xfId="21" applyFont="1" applyFill="1" applyBorder="1" applyAlignment="1">
      <alignment horizontal="center" vertical="center" wrapText="1"/>
    </xf>
    <xf numFmtId="0" fontId="0" fillId="9" borderId="3" xfId="21" applyFont="1" applyFill="1" applyBorder="1" applyAlignment="1">
      <alignment horizontal="center" vertical="center" wrapText="1"/>
    </xf>
    <xf numFmtId="0" fontId="16" fillId="9" borderId="2" xfId="21" applyFont="1" applyFill="1" applyBorder="1" applyAlignment="1">
      <alignment horizontal="center" vertical="center" wrapText="1"/>
    </xf>
    <xf numFmtId="0" fontId="0" fillId="0" borderId="2" xfId="21" applyFont="1" applyFill="1" applyBorder="1" applyAlignment="1">
      <alignment horizontal="center" vertical="center" wrapText="1"/>
    </xf>
    <xf numFmtId="0" fontId="0" fillId="0" borderId="4" xfId="21" applyFont="1" applyFill="1" applyBorder="1" applyAlignment="1">
      <alignment horizontal="center" vertical="center" wrapText="1"/>
    </xf>
    <xf numFmtId="0" fontId="17" fillId="12" borderId="2" xfId="21" applyFont="1" applyFill="1" applyBorder="1" applyAlignment="1">
      <alignment horizontal="center" vertical="center" wrapText="1"/>
    </xf>
    <xf numFmtId="0" fontId="17" fillId="9" borderId="5" xfId="21" applyFont="1" applyFill="1" applyBorder="1" applyAlignment="1">
      <alignment horizontal="center" vertical="center" wrapText="1"/>
    </xf>
    <xf numFmtId="0" fontId="17" fillId="12" borderId="4" xfId="21" applyFont="1" applyFill="1" applyBorder="1" applyAlignment="1">
      <alignment horizontal="center" vertical="center" wrapText="1"/>
    </xf>
    <xf numFmtId="0" fontId="0" fillId="0" borderId="5" xfId="21" applyFont="1" applyFill="1" applyBorder="1" applyAlignment="1">
      <alignment horizontal="center" vertical="center" wrapText="1"/>
    </xf>
    <xf numFmtId="0" fontId="17" fillId="0" borderId="2" xfId="20" applyFont="1" applyFill="1" applyBorder="1" applyAlignment="1">
      <alignment horizontal="center" vertical="center" wrapText="1"/>
    </xf>
    <xf numFmtId="0" fontId="17" fillId="0" borderId="2" xfId="0" applyFont="1" applyFill="1" applyBorder="1" applyAlignment="1">
      <alignment horizontal="center" vertical="center" wrapText="1"/>
    </xf>
    <xf numFmtId="49" fontId="21" fillId="0" borderId="0" xfId="20" applyNumberFormat="1" applyFont="1" applyFill="1" applyBorder="1" applyAlignment="1">
      <alignment horizontal="center" vertical="top" wrapText="1"/>
    </xf>
    <xf numFmtId="0" fontId="2" fillId="0" borderId="2" xfId="20" applyFont="1" applyFill="1" applyBorder="1" applyAlignment="1">
      <alignment horizontal="center" vertical="center" wrapText="1"/>
    </xf>
    <xf numFmtId="176" fontId="26" fillId="10" borderId="2" xfId="21" applyNumberFormat="1" applyFont="1" applyFill="1" applyBorder="1" applyAlignment="1">
      <alignment horizontal="center" vertical="center" wrapText="1"/>
    </xf>
    <xf numFmtId="176" fontId="26" fillId="10" borderId="3" xfId="21" applyNumberFormat="1" applyFont="1" applyFill="1" applyBorder="1" applyAlignment="1">
      <alignment horizontal="center" vertical="center" wrapText="1"/>
    </xf>
    <xf numFmtId="176" fontId="26" fillId="11" borderId="2" xfId="21" applyNumberFormat="1" applyFont="1" applyFill="1" applyBorder="1" applyAlignment="1">
      <alignment horizontal="center" vertical="center" wrapText="1"/>
    </xf>
    <xf numFmtId="176" fontId="26" fillId="11" borderId="3" xfId="21" applyNumberFormat="1" applyFont="1" applyFill="1" applyBorder="1" applyAlignment="1">
      <alignment horizontal="center" vertical="center" wrapText="1"/>
    </xf>
    <xf numFmtId="176" fontId="26" fillId="12" borderId="2" xfId="21" applyNumberFormat="1" applyFont="1" applyFill="1" applyBorder="1" applyAlignment="1">
      <alignment horizontal="center" vertical="center" wrapText="1"/>
    </xf>
    <xf numFmtId="176" fontId="26" fillId="12" borderId="3" xfId="21" applyNumberFormat="1" applyFont="1" applyFill="1" applyBorder="1" applyAlignment="1">
      <alignment horizontal="center" vertical="center" wrapText="1"/>
    </xf>
    <xf numFmtId="176" fontId="26" fillId="0" borderId="2" xfId="21" applyNumberFormat="1" applyFont="1" applyFill="1" applyBorder="1" applyAlignment="1">
      <alignment horizontal="center" vertical="center" wrapText="1"/>
    </xf>
    <xf numFmtId="176" fontId="26" fillId="0" borderId="3" xfId="21" applyNumberFormat="1" applyFont="1" applyFill="1" applyBorder="1" applyAlignment="1">
      <alignment horizontal="center" vertical="center" wrapText="1"/>
    </xf>
    <xf numFmtId="176" fontId="26" fillId="11" borderId="5" xfId="21" applyNumberFormat="1" applyFont="1" applyFill="1" applyBorder="1" applyAlignment="1">
      <alignment horizontal="center" vertical="center" wrapText="1"/>
    </xf>
    <xf numFmtId="176" fontId="26" fillId="11" borderId="6" xfId="21" applyNumberFormat="1" applyFont="1" applyFill="1" applyBorder="1" applyAlignment="1">
      <alignment horizontal="center" vertical="center" wrapText="1"/>
    </xf>
    <xf numFmtId="176" fontId="26" fillId="12" borderId="4" xfId="21" applyNumberFormat="1" applyFont="1" applyFill="1" applyBorder="1" applyAlignment="1">
      <alignment horizontal="center" vertical="center" wrapText="1"/>
    </xf>
    <xf numFmtId="176" fontId="26" fillId="12" borderId="7" xfId="21" applyNumberFormat="1" applyFont="1" applyFill="1" applyBorder="1" applyAlignment="1">
      <alignment horizontal="center" vertical="center" wrapText="1"/>
    </xf>
    <xf numFmtId="176" fontId="26" fillId="10" borderId="5" xfId="21" applyNumberFormat="1" applyFont="1" applyFill="1" applyBorder="1" applyAlignment="1">
      <alignment horizontal="center" vertical="center" wrapText="1"/>
    </xf>
    <xf numFmtId="176" fontId="26" fillId="10" borderId="6" xfId="21" applyNumberFormat="1" applyFont="1" applyFill="1" applyBorder="1" applyAlignment="1">
      <alignment horizontal="center" vertical="center" wrapText="1"/>
    </xf>
    <xf numFmtId="176" fontId="26" fillId="0" borderId="2" xfId="21" applyNumberFormat="1" applyFont="1" applyBorder="1" applyAlignment="1">
      <alignment horizontal="center" vertical="center" wrapText="1"/>
    </xf>
    <xf numFmtId="176" fontId="26" fillId="0" borderId="6" xfId="21" applyNumberFormat="1" applyFont="1" applyBorder="1" applyAlignment="1">
      <alignment horizontal="center" vertical="center" wrapText="1"/>
    </xf>
    <xf numFmtId="176" fontId="26" fillId="0" borderId="3" xfId="21" applyNumberFormat="1" applyFont="1" applyBorder="1" applyAlignment="1">
      <alignment horizontal="center" vertical="center" wrapText="1"/>
    </xf>
    <xf numFmtId="176" fontId="26" fillId="12" borderId="5" xfId="21" applyNumberFormat="1" applyFont="1" applyFill="1" applyBorder="1" applyAlignment="1">
      <alignment horizontal="center" vertical="center" wrapText="1"/>
    </xf>
    <xf numFmtId="176" fontId="26" fillId="9" borderId="2" xfId="21" applyNumberFormat="1" applyFont="1" applyFill="1" applyBorder="1" applyAlignment="1">
      <alignment horizontal="center" vertical="center" wrapText="1"/>
    </xf>
    <xf numFmtId="176" fontId="26" fillId="9" borderId="5" xfId="21" applyNumberFormat="1" applyFont="1" applyFill="1" applyBorder="1" applyAlignment="1">
      <alignment horizontal="center" vertical="center" wrapText="1"/>
    </xf>
    <xf numFmtId="176" fontId="26" fillId="9" borderId="6" xfId="21"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9" fillId="0" borderId="0" xfId="0" applyNumberFormat="1" applyFont="1" applyFill="1" applyAlignment="1">
      <alignment horizontal="center" vertical="center" wrapText="1"/>
    </xf>
    <xf numFmtId="0" fontId="30" fillId="0" borderId="0" xfId="0" applyFont="1">
      <alignment vertical="center"/>
    </xf>
    <xf numFmtId="0" fontId="31" fillId="9" borderId="9" xfId="20" applyFont="1" applyFill="1" applyBorder="1" applyAlignment="1">
      <alignment horizontal="center" vertical="center" wrapText="1"/>
    </xf>
    <xf numFmtId="0" fontId="31" fillId="0" borderId="0" xfId="0" applyFont="1" applyFill="1" applyBorder="1" applyAlignment="1">
      <alignment horizontal="center" wrapText="1"/>
    </xf>
    <xf numFmtId="0" fontId="31" fillId="0" borderId="0" xfId="0" applyFont="1" applyBorder="1" applyAlignment="1">
      <alignment horizontal="center" wrapText="1"/>
    </xf>
    <xf numFmtId="49" fontId="31" fillId="0" borderId="9" xfId="0" applyNumberFormat="1" applyFont="1" applyFill="1" applyBorder="1" applyAlignment="1">
      <alignment horizontal="center" vertical="center" wrapText="1"/>
    </xf>
    <xf numFmtId="49" fontId="31" fillId="0" borderId="9" xfId="0" applyNumberFormat="1" applyFont="1" applyFill="1" applyBorder="1" applyAlignment="1">
      <alignment horizontal="left" vertical="center" wrapText="1"/>
    </xf>
    <xf numFmtId="49" fontId="31" fillId="0" borderId="9" xfId="0" applyNumberFormat="1" applyFont="1" applyFill="1" applyBorder="1" applyAlignment="1">
      <alignment vertical="center" wrapText="1"/>
    </xf>
    <xf numFmtId="49" fontId="33" fillId="0" borderId="9" xfId="0" applyNumberFormat="1" applyFont="1" applyFill="1" applyBorder="1" applyAlignment="1">
      <alignment horizontal="left" vertical="center" wrapText="1"/>
    </xf>
    <xf numFmtId="49" fontId="29" fillId="0" borderId="9" xfId="0" applyNumberFormat="1" applyFont="1" applyFill="1" applyBorder="1" applyAlignment="1">
      <alignment horizontal="center" vertical="center" wrapText="1"/>
    </xf>
    <xf numFmtId="49" fontId="29" fillId="0" borderId="9" xfId="0" applyNumberFormat="1" applyFont="1" applyFill="1" applyBorder="1" applyAlignment="1">
      <alignment vertical="center" wrapText="1"/>
    </xf>
    <xf numFmtId="49" fontId="29" fillId="0" borderId="0" xfId="0" applyNumberFormat="1" applyFont="1" applyFill="1" applyAlignment="1">
      <alignment horizontal="left" vertical="center" wrapText="1"/>
    </xf>
    <xf numFmtId="49" fontId="30" fillId="0" borderId="9" xfId="0" applyNumberFormat="1" applyFont="1" applyFill="1" applyBorder="1" applyAlignment="1">
      <alignment horizontal="left" vertical="center" wrapText="1"/>
    </xf>
    <xf numFmtId="0" fontId="31" fillId="0" borderId="9" xfId="0" applyFont="1" applyBorder="1" applyAlignment="1">
      <alignment horizontal="center" vertical="center" wrapText="1"/>
    </xf>
    <xf numFmtId="0" fontId="30" fillId="0" borderId="9" xfId="0" applyFont="1" applyBorder="1" applyAlignment="1">
      <alignment horizontal="center" vertical="center"/>
    </xf>
    <xf numFmtId="49" fontId="35" fillId="0" borderId="9" xfId="0" applyNumberFormat="1" applyFont="1" applyFill="1" applyBorder="1" applyAlignment="1">
      <alignment vertical="center" wrapText="1"/>
    </xf>
    <xf numFmtId="0" fontId="31" fillId="0" borderId="0" xfId="0" applyFont="1">
      <alignment vertical="center"/>
    </xf>
    <xf numFmtId="0" fontId="31" fillId="0" borderId="0" xfId="0" applyFont="1" applyAlignment="1">
      <alignment horizontal="center" vertical="center"/>
    </xf>
    <xf numFmtId="49" fontId="31" fillId="13" borderId="9" xfId="0" applyNumberFormat="1" applyFont="1" applyFill="1" applyBorder="1" applyAlignment="1">
      <alignment horizontal="center" vertical="center" wrapText="1"/>
    </xf>
    <xf numFmtId="0" fontId="36" fillId="13" borderId="9" xfId="20" applyFont="1" applyFill="1" applyBorder="1" applyAlignment="1">
      <alignment horizontal="left" vertical="center"/>
    </xf>
    <xf numFmtId="49" fontId="31" fillId="13" borderId="9" xfId="0" applyNumberFormat="1" applyFont="1" applyFill="1" applyBorder="1" applyAlignment="1">
      <alignment vertical="center" wrapText="1"/>
    </xf>
    <xf numFmtId="49" fontId="31" fillId="13" borderId="9" xfId="0" applyNumberFormat="1" applyFont="1" applyFill="1" applyBorder="1" applyAlignment="1">
      <alignment horizontal="left" vertical="center" wrapText="1"/>
    </xf>
    <xf numFmtId="49" fontId="29" fillId="13" borderId="9" xfId="0" applyNumberFormat="1" applyFont="1" applyFill="1" applyBorder="1" applyAlignment="1">
      <alignment vertical="center" wrapText="1"/>
    </xf>
    <xf numFmtId="49" fontId="38" fillId="0" borderId="9" xfId="7" applyNumberFormat="1" applyFont="1" applyFill="1" applyBorder="1" applyAlignment="1" applyProtection="1">
      <alignmen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vertical="center" wrapText="1"/>
    </xf>
    <xf numFmtId="177" fontId="31" fillId="0" borderId="9" xfId="0" applyNumberFormat="1" applyFont="1" applyFill="1" applyBorder="1" applyAlignment="1">
      <alignment horizontal="center" vertical="center" wrapText="1"/>
    </xf>
    <xf numFmtId="0" fontId="29" fillId="0" borderId="9" xfId="0" applyFont="1" applyFill="1" applyBorder="1" applyAlignment="1">
      <alignment vertical="center" wrapText="1"/>
    </xf>
    <xf numFmtId="0" fontId="29" fillId="0" borderId="0" xfId="0" applyFont="1" applyFill="1" applyBorder="1" applyAlignment="1">
      <alignment vertical="center" wrapText="1"/>
    </xf>
    <xf numFmtId="49" fontId="30" fillId="0" borderId="9" xfId="0" applyNumberFormat="1"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20" applyFont="1" applyBorder="1" applyAlignment="1">
      <alignment horizontal="left" vertical="center" wrapText="1"/>
    </xf>
    <xf numFmtId="0" fontId="31" fillId="0" borderId="9" xfId="20" applyFont="1" applyBorder="1" applyAlignment="1">
      <alignment horizontal="center" vertical="center" wrapText="1"/>
    </xf>
    <xf numFmtId="0" fontId="30" fillId="0" borderId="9" xfId="7" applyFont="1" applyFill="1" applyBorder="1" applyAlignment="1" applyProtection="1">
      <alignment vertical="center"/>
    </xf>
    <xf numFmtId="49" fontId="39" fillId="0" borderId="9" xfId="7" applyNumberFormat="1" applyFont="1" applyFill="1" applyBorder="1" applyAlignment="1" applyProtection="1">
      <alignment vertical="center" wrapText="1"/>
    </xf>
    <xf numFmtId="0" fontId="29" fillId="0" borderId="9" xfId="0" applyFont="1" applyFill="1" applyBorder="1" applyAlignment="1">
      <alignment horizontal="left" vertical="center" wrapText="1"/>
    </xf>
    <xf numFmtId="49" fontId="29" fillId="0" borderId="9" xfId="0" applyNumberFormat="1" applyFont="1" applyFill="1" applyBorder="1" applyAlignment="1">
      <alignment horizontal="left" vertical="center" wrapText="1"/>
    </xf>
    <xf numFmtId="0" fontId="31" fillId="0" borderId="9" xfId="20" applyFont="1" applyBorder="1" applyAlignment="1">
      <alignment vertical="center" wrapText="1"/>
    </xf>
    <xf numFmtId="0" fontId="30" fillId="0" borderId="9" xfId="20" applyFont="1" applyBorder="1" applyAlignment="1">
      <alignment horizontal="left" vertical="center" wrapText="1"/>
    </xf>
    <xf numFmtId="0" fontId="31" fillId="10" borderId="9" xfId="20" applyFont="1" applyFill="1" applyBorder="1" applyAlignment="1">
      <alignment horizontal="center" vertical="center" wrapText="1"/>
    </xf>
    <xf numFmtId="0" fontId="31" fillId="0" borderId="9" xfId="0" applyFont="1" applyBorder="1" applyAlignment="1">
      <alignment horizontal="center" vertical="center"/>
    </xf>
    <xf numFmtId="49" fontId="40" fillId="0" borderId="9" xfId="0" applyNumberFormat="1" applyFont="1" applyFill="1" applyBorder="1" applyAlignment="1">
      <alignment horizontal="center" vertical="top" wrapText="1"/>
    </xf>
    <xf numFmtId="0" fontId="41" fillId="0" borderId="9" xfId="7" applyFont="1" applyFill="1" applyBorder="1" applyAlignment="1" applyProtection="1">
      <alignment horizontal="left" vertical="center" wrapText="1"/>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left" vertical="center" wrapText="1"/>
    </xf>
    <xf numFmtId="49" fontId="31" fillId="0" borderId="9" xfId="0" applyNumberFormat="1" applyFont="1" applyBorder="1" applyAlignment="1">
      <alignment vertical="center" wrapText="1"/>
    </xf>
    <xf numFmtId="49" fontId="35" fillId="0" borderId="9" xfId="0" applyNumberFormat="1" applyFont="1" applyBorder="1" applyAlignment="1">
      <alignment horizontal="left" vertical="center" wrapText="1"/>
    </xf>
    <xf numFmtId="49" fontId="35" fillId="0" borderId="9" xfId="0" applyNumberFormat="1" applyFont="1" applyBorder="1" applyAlignment="1">
      <alignment vertical="center" wrapText="1"/>
    </xf>
    <xf numFmtId="49" fontId="29" fillId="0" borderId="9" xfId="0" applyNumberFormat="1" applyFont="1" applyBorder="1" applyAlignment="1">
      <alignment horizontal="center" vertical="center" wrapText="1"/>
    </xf>
    <xf numFmtId="0" fontId="31" fillId="0" borderId="9" xfId="20" applyFont="1" applyBorder="1" applyAlignment="1">
      <alignment horizontal="left" vertical="top" wrapText="1"/>
    </xf>
    <xf numFmtId="49" fontId="31" fillId="0" borderId="9" xfId="0" applyNumberFormat="1" applyFont="1" applyBorder="1" applyAlignment="1">
      <alignment vertical="top" wrapText="1"/>
    </xf>
    <xf numFmtId="49" fontId="40" fillId="0" borderId="9" xfId="0" applyNumberFormat="1" applyFont="1" applyBorder="1" applyAlignment="1">
      <alignment vertical="top" wrapText="1"/>
    </xf>
    <xf numFmtId="49" fontId="30" fillId="0" borderId="9" xfId="0" applyNumberFormat="1" applyFont="1" applyBorder="1" applyAlignment="1">
      <alignment vertical="center" wrapText="1"/>
    </xf>
    <xf numFmtId="49" fontId="43" fillId="0" borderId="9" xfId="0" applyNumberFormat="1" applyFont="1" applyBorder="1" applyAlignment="1">
      <alignment horizontal="center" vertical="top" wrapText="1"/>
    </xf>
    <xf numFmtId="49" fontId="40" fillId="0" borderId="9" xfId="0" applyNumberFormat="1" applyFont="1" applyBorder="1" applyAlignment="1">
      <alignment horizontal="center" vertical="top" wrapText="1"/>
    </xf>
    <xf numFmtId="0" fontId="40" fillId="0" borderId="9" xfId="0" applyFont="1" applyBorder="1" applyAlignment="1">
      <alignment horizontal="center" vertical="center" wrapText="1"/>
    </xf>
    <xf numFmtId="0" fontId="33" fillId="0" borderId="9" xfId="0" applyFont="1" applyFill="1" applyBorder="1" applyAlignment="1">
      <alignment vertical="center" wrapText="1"/>
    </xf>
    <xf numFmtId="0" fontId="30" fillId="0" borderId="9" xfId="0" applyFont="1" applyFill="1" applyBorder="1" applyAlignment="1">
      <alignment vertical="center" wrapText="1"/>
    </xf>
    <xf numFmtId="0" fontId="31" fillId="0" borderId="9" xfId="0" applyFont="1" applyBorder="1">
      <alignment vertical="center"/>
    </xf>
    <xf numFmtId="0" fontId="44" fillId="0" borderId="9" xfId="0" applyFont="1" applyFill="1" applyBorder="1" applyAlignment="1">
      <alignment vertical="center" wrapText="1"/>
    </xf>
    <xf numFmtId="0" fontId="46" fillId="0" borderId="9" xfId="7" applyFont="1" applyFill="1" applyBorder="1" applyAlignment="1" applyProtection="1">
      <alignment vertical="center" wrapText="1"/>
    </xf>
    <xf numFmtId="49" fontId="31" fillId="13" borderId="9" xfId="0" applyNumberFormat="1" applyFont="1" applyFill="1" applyBorder="1" applyAlignment="1">
      <alignment horizontal="left" vertical="center"/>
    </xf>
    <xf numFmtId="0" fontId="35" fillId="0" borderId="9" xfId="0" applyFont="1" applyBorder="1" applyAlignment="1">
      <alignment horizontal="left" vertical="center" wrapText="1"/>
    </xf>
    <xf numFmtId="0" fontId="31" fillId="0" borderId="9" xfId="0" applyFont="1" applyBorder="1" applyAlignment="1">
      <alignment vertical="center" wrapText="1"/>
    </xf>
    <xf numFmtId="0" fontId="30" fillId="0" borderId="9" xfId="0" applyFont="1" applyBorder="1" applyAlignment="1">
      <alignment horizontal="center" vertical="center" wrapText="1"/>
    </xf>
    <xf numFmtId="0" fontId="30" fillId="0" borderId="9" xfId="0" applyFont="1" applyBorder="1" applyAlignment="1">
      <alignment vertical="center" wrapText="1"/>
    </xf>
    <xf numFmtId="0" fontId="31" fillId="0" borderId="0" xfId="0" applyFont="1" applyFill="1" applyBorder="1" applyAlignment="1">
      <alignment vertical="center" wrapText="1"/>
    </xf>
    <xf numFmtId="49" fontId="31" fillId="0" borderId="0" xfId="0" applyNumberFormat="1" applyFont="1" applyFill="1" applyAlignment="1">
      <alignment horizontal="center" vertical="center" wrapText="1"/>
    </xf>
    <xf numFmtId="0" fontId="31" fillId="0" borderId="9" xfId="0" applyFont="1" applyBorder="1" applyAlignment="1">
      <alignment vertical="center"/>
    </xf>
    <xf numFmtId="0" fontId="30" fillId="0" borderId="9" xfId="0" applyFont="1" applyBorder="1" applyAlignment="1">
      <alignment vertical="center"/>
    </xf>
    <xf numFmtId="0" fontId="35"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47" fillId="13" borderId="9" xfId="20" applyFont="1" applyFill="1" applyBorder="1" applyAlignment="1">
      <alignment horizontal="left" vertical="center"/>
    </xf>
    <xf numFmtId="0" fontId="31" fillId="0" borderId="9" xfId="20" applyFont="1" applyFill="1" applyBorder="1" applyAlignment="1">
      <alignment horizontal="center" vertical="center" wrapText="1"/>
    </xf>
    <xf numFmtId="0" fontId="31" fillId="0" borderId="9" xfId="20" applyFont="1" applyFill="1" applyBorder="1" applyAlignment="1">
      <alignment horizontal="left" vertical="center" wrapText="1"/>
    </xf>
    <xf numFmtId="0" fontId="31" fillId="0" borderId="9" xfId="0" applyFont="1" applyFill="1" applyBorder="1" applyAlignment="1">
      <alignment horizontal="center" vertical="center"/>
    </xf>
    <xf numFmtId="0" fontId="31" fillId="0" borderId="9" xfId="0" applyFont="1" applyFill="1" applyBorder="1" applyAlignment="1">
      <alignment vertical="center"/>
    </xf>
    <xf numFmtId="0" fontId="31" fillId="0" borderId="0" xfId="0" applyFont="1" applyAlignment="1">
      <alignment vertical="center"/>
    </xf>
    <xf numFmtId="0" fontId="30" fillId="0" borderId="9" xfId="0" applyFont="1" applyBorder="1">
      <alignment vertical="center"/>
    </xf>
    <xf numFmtId="0" fontId="39" fillId="0" borderId="9" xfId="7" applyFont="1" applyFill="1" applyBorder="1" applyAlignment="1" applyProtection="1">
      <alignment horizontal="left" vertical="center" wrapText="1"/>
    </xf>
    <xf numFmtId="0" fontId="30" fillId="10" borderId="9" xfId="0" applyFont="1" applyFill="1" applyBorder="1">
      <alignment vertical="center"/>
    </xf>
    <xf numFmtId="0" fontId="30" fillId="10" borderId="9" xfId="0" applyFont="1" applyFill="1" applyBorder="1" applyAlignment="1">
      <alignment vertical="center" wrapText="1"/>
    </xf>
    <xf numFmtId="0" fontId="30" fillId="10" borderId="9" xfId="0" applyFont="1" applyFill="1" applyBorder="1" applyAlignment="1">
      <alignment horizontal="left" vertical="center" wrapText="1"/>
    </xf>
    <xf numFmtId="0" fontId="30" fillId="10" borderId="9" xfId="0" applyFont="1" applyFill="1" applyBorder="1" applyAlignment="1">
      <alignment horizontal="center" vertical="center" wrapText="1"/>
    </xf>
    <xf numFmtId="49" fontId="30" fillId="10" borderId="9" xfId="0" applyNumberFormat="1" applyFont="1" applyFill="1" applyBorder="1" applyAlignment="1">
      <alignment horizontal="center" vertical="center" wrapText="1"/>
    </xf>
    <xf numFmtId="0" fontId="39" fillId="10" borderId="9" xfId="7" applyFont="1" applyFill="1" applyBorder="1" applyAlignment="1" applyProtection="1">
      <alignment vertical="center" wrapText="1"/>
    </xf>
    <xf numFmtId="0" fontId="30" fillId="10" borderId="0" xfId="0" applyFont="1" applyFill="1">
      <alignment vertical="center"/>
    </xf>
    <xf numFmtId="0" fontId="37" fillId="13" borderId="9" xfId="20" applyFont="1" applyFill="1" applyBorder="1" applyAlignment="1">
      <alignment horizontal="left" vertical="center"/>
    </xf>
    <xf numFmtId="49" fontId="50" fillId="0" borderId="9" xfId="0" applyNumberFormat="1" applyFont="1" applyFill="1" applyBorder="1" applyAlignment="1">
      <alignment horizontal="center" vertical="center" wrapText="1"/>
    </xf>
    <xf numFmtId="0" fontId="50" fillId="0" borderId="9" xfId="0" applyFont="1" applyBorder="1" applyAlignment="1">
      <alignment vertical="center" wrapText="1"/>
    </xf>
    <xf numFmtId="0" fontId="44" fillId="0" borderId="9" xfId="0" applyFont="1" applyBorder="1" applyAlignment="1">
      <alignment vertical="center" wrapText="1"/>
    </xf>
    <xf numFmtId="0" fontId="31" fillId="0" borderId="9" xfId="0" applyFont="1" applyBorder="1" applyAlignment="1">
      <alignment horizontal="left" vertical="center" wrapText="1"/>
    </xf>
    <xf numFmtId="0" fontId="29" fillId="0" borderId="9" xfId="0" applyFont="1" applyBorder="1" applyAlignment="1">
      <alignment vertical="center" wrapText="1"/>
    </xf>
    <xf numFmtId="0" fontId="38" fillId="0" borderId="9" xfId="7" applyFont="1" applyFill="1" applyBorder="1" applyAlignment="1" applyProtection="1">
      <alignment vertical="center" wrapText="1"/>
    </xf>
    <xf numFmtId="0" fontId="53" fillId="10" borderId="9" xfId="0" applyFont="1" applyFill="1" applyBorder="1" applyAlignment="1">
      <alignment horizontal="left" vertical="center" wrapText="1"/>
    </xf>
    <xf numFmtId="0" fontId="31" fillId="10" borderId="9" xfId="0" applyFont="1" applyFill="1" applyBorder="1" applyAlignment="1">
      <alignment vertical="center" wrapText="1"/>
    </xf>
    <xf numFmtId="0" fontId="33" fillId="10" borderId="9" xfId="0" applyFont="1" applyFill="1" applyBorder="1" applyAlignment="1">
      <alignment vertical="center" wrapText="1"/>
    </xf>
    <xf numFmtId="0" fontId="31" fillId="10" borderId="9" xfId="0" applyFont="1" applyFill="1" applyBorder="1" applyAlignment="1">
      <alignment horizontal="left" vertical="center" wrapText="1"/>
    </xf>
    <xf numFmtId="0" fontId="31" fillId="10" borderId="9" xfId="0" applyFont="1" applyFill="1" applyBorder="1" applyAlignment="1">
      <alignment horizontal="center" vertical="center" wrapText="1"/>
    </xf>
    <xf numFmtId="49" fontId="31" fillId="10" borderId="9" xfId="0" applyNumberFormat="1" applyFont="1" applyFill="1" applyBorder="1" applyAlignment="1">
      <alignment horizontal="center" vertical="center" wrapText="1"/>
    </xf>
    <xf numFmtId="0" fontId="31" fillId="10" borderId="9" xfId="0" applyFont="1" applyFill="1" applyBorder="1">
      <alignment vertical="center"/>
    </xf>
    <xf numFmtId="0" fontId="31" fillId="10" borderId="0" xfId="0" applyFont="1" applyFill="1">
      <alignment vertical="center"/>
    </xf>
    <xf numFmtId="49" fontId="53" fillId="10" borderId="9" xfId="0" applyNumberFormat="1" applyFont="1" applyFill="1" applyBorder="1" applyAlignment="1">
      <alignment horizontal="left" vertical="center" wrapText="1"/>
    </xf>
    <xf numFmtId="49" fontId="31" fillId="10" borderId="9" xfId="0" applyNumberFormat="1" applyFont="1" applyFill="1" applyBorder="1" applyAlignment="1">
      <alignment vertical="center" wrapText="1"/>
    </xf>
    <xf numFmtId="49" fontId="31" fillId="10" borderId="9" xfId="0" applyNumberFormat="1" applyFont="1" applyFill="1" applyBorder="1" applyAlignment="1">
      <alignment horizontal="left" vertical="center" wrapText="1"/>
    </xf>
    <xf numFmtId="0" fontId="56" fillId="13" borderId="9" xfId="20" applyFont="1" applyFill="1" applyBorder="1" applyAlignment="1">
      <alignment horizontal="left" vertical="center"/>
    </xf>
    <xf numFmtId="49" fontId="31" fillId="0" borderId="0" xfId="0" applyNumberFormat="1" applyFont="1" applyFill="1" applyAlignment="1">
      <alignment horizontal="left" vertical="center" wrapText="1"/>
    </xf>
    <xf numFmtId="49" fontId="31" fillId="0" borderId="0" xfId="0" applyNumberFormat="1" applyFont="1" applyFill="1" applyAlignment="1">
      <alignment horizontal="center" wrapText="1"/>
    </xf>
    <xf numFmtId="49" fontId="30" fillId="0" borderId="0" xfId="0" applyNumberFormat="1" applyFont="1" applyFill="1" applyAlignment="1">
      <alignment vertical="center" wrapText="1"/>
    </xf>
    <xf numFmtId="49" fontId="29" fillId="0" borderId="0" xfId="0" applyNumberFormat="1" applyFont="1" applyFill="1" applyAlignment="1">
      <alignment horizontal="center" wrapText="1"/>
    </xf>
    <xf numFmtId="49" fontId="29" fillId="0" borderId="0" xfId="0" applyNumberFormat="1" applyFont="1" applyFill="1" applyAlignment="1">
      <alignment vertical="center" wrapText="1"/>
    </xf>
    <xf numFmtId="49" fontId="58" fillId="0" borderId="0" xfId="20" applyNumberFormat="1" applyFont="1" applyFill="1" applyBorder="1" applyAlignment="1">
      <alignment horizontal="center" vertical="center" wrapText="1"/>
    </xf>
    <xf numFmtId="49" fontId="60" fillId="0" borderId="2" xfId="20" applyNumberFormat="1" applyFont="1" applyFill="1" applyBorder="1" applyAlignment="1">
      <alignment horizontal="center" vertical="center" wrapText="1"/>
    </xf>
    <xf numFmtId="0" fontId="60" fillId="0" borderId="2" xfId="20" applyFont="1" applyFill="1" applyBorder="1" applyAlignment="1">
      <alignment horizontal="center" vertical="center" wrapText="1"/>
    </xf>
    <xf numFmtId="0" fontId="26" fillId="0" borderId="2" xfId="20" applyFont="1" applyFill="1" applyBorder="1" applyAlignment="1">
      <alignment horizontal="center" vertical="center" wrapText="1"/>
    </xf>
    <xf numFmtId="0" fontId="60" fillId="0" borderId="2" xfId="20" applyFont="1" applyFill="1" applyBorder="1" applyAlignment="1">
      <alignment horizontal="center" vertical="top" wrapText="1"/>
    </xf>
    <xf numFmtId="0" fontId="63" fillId="0" borderId="2" xfId="20" applyFont="1" applyFill="1" applyBorder="1" applyAlignment="1">
      <alignment horizontal="center" vertical="center" wrapText="1"/>
    </xf>
    <xf numFmtId="0" fontId="60" fillId="0" borderId="2" xfId="20" applyFont="1" applyFill="1" applyBorder="1" applyAlignment="1">
      <alignment horizontal="center" vertical="center" wrapText="1"/>
    </xf>
    <xf numFmtId="49" fontId="65" fillId="12" borderId="0" xfId="0" applyNumberFormat="1"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vertical="center" wrapText="1"/>
    </xf>
    <xf numFmtId="49" fontId="31" fillId="0" borderId="2" xfId="0" applyNumberFormat="1" applyFont="1" applyFill="1" applyBorder="1" applyAlignment="1">
      <alignment horizontal="center" vertical="center" wrapText="1"/>
    </xf>
    <xf numFmtId="178" fontId="31" fillId="0" borderId="2" xfId="0" applyNumberFormat="1" applyFont="1" applyBorder="1" applyAlignment="1">
      <alignment vertical="center" wrapText="1"/>
    </xf>
    <xf numFmtId="0" fontId="46" fillId="0" borderId="2" xfId="7" applyFont="1" applyFill="1" applyBorder="1" applyAlignment="1" applyProtection="1">
      <alignment vertical="center" wrapText="1"/>
    </xf>
    <xf numFmtId="0" fontId="31" fillId="0" borderId="0" xfId="0" applyFont="1" applyAlignment="1">
      <alignment vertical="center" wrapText="1"/>
    </xf>
    <xf numFmtId="0" fontId="31" fillId="0" borderId="2" xfId="0" applyFont="1" applyBorder="1" applyAlignment="1">
      <alignment horizontal="center" vertical="center"/>
    </xf>
    <xf numFmtId="49" fontId="31" fillId="14" borderId="2" xfId="20" applyNumberFormat="1" applyFont="1" applyFill="1" applyBorder="1" applyAlignment="1">
      <alignment horizontal="center" vertical="center" wrapText="1"/>
    </xf>
    <xf numFmtId="0" fontId="36" fillId="14" borderId="2" xfId="20" applyFont="1" applyFill="1" applyBorder="1" applyAlignment="1">
      <alignment horizontal="center" vertical="center" wrapText="1"/>
    </xf>
    <xf numFmtId="0" fontId="36" fillId="14" borderId="2" xfId="20" applyFont="1" applyFill="1" applyBorder="1" applyAlignment="1">
      <alignment horizontal="left" vertical="center"/>
    </xf>
    <xf numFmtId="0" fontId="31" fillId="14" borderId="2" xfId="20" applyFont="1" applyFill="1" applyBorder="1" applyAlignment="1">
      <alignment horizontal="center" vertical="center" wrapText="1"/>
    </xf>
    <xf numFmtId="0" fontId="31" fillId="14" borderId="2" xfId="20" applyFont="1" applyFill="1" applyBorder="1" applyAlignment="1">
      <alignment horizontal="center" vertical="top" wrapText="1"/>
    </xf>
    <xf numFmtId="0" fontId="40" fillId="14" borderId="2" xfId="20" applyFont="1" applyFill="1" applyBorder="1" applyAlignment="1">
      <alignment horizontal="center" vertical="center" wrapText="1"/>
    </xf>
    <xf numFmtId="49" fontId="31" fillId="14" borderId="2" xfId="20" applyNumberFormat="1" applyFont="1" applyFill="1" applyBorder="1" applyAlignment="1">
      <alignment horizontal="left" vertical="center" wrapText="1"/>
    </xf>
    <xf numFmtId="0" fontId="31" fillId="0" borderId="2" xfId="0" applyFont="1" applyBorder="1">
      <alignment vertical="center"/>
    </xf>
    <xf numFmtId="0" fontId="33" fillId="0" borderId="2" xfId="0" applyFont="1" applyBorder="1" applyAlignment="1">
      <alignment vertical="center" wrapText="1"/>
    </xf>
    <xf numFmtId="0" fontId="31" fillId="0" borderId="2" xfId="0" applyFont="1" applyBorder="1" applyAlignment="1">
      <alignment horizontal="left" vertical="center" wrapText="1"/>
    </xf>
    <xf numFmtId="178" fontId="31" fillId="0" borderId="2" xfId="0" applyNumberFormat="1" applyFont="1" applyBorder="1">
      <alignment vertical="center"/>
    </xf>
    <xf numFmtId="0" fontId="46" fillId="0" borderId="2" xfId="7" applyFont="1" applyFill="1" applyBorder="1" applyAlignment="1" applyProtection="1">
      <alignment horizontal="left" vertical="center" wrapText="1"/>
    </xf>
    <xf numFmtId="0" fontId="31" fillId="0" borderId="2" xfId="0" applyFont="1" applyFill="1" applyBorder="1" applyAlignment="1">
      <alignment vertical="center" wrapText="1"/>
    </xf>
    <xf numFmtId="0" fontId="67" fillId="0" borderId="2" xfId="0" applyFont="1" applyBorder="1">
      <alignment vertical="center"/>
    </xf>
    <xf numFmtId="49" fontId="31" fillId="0" borderId="2" xfId="20" applyNumberFormat="1" applyFont="1" applyFill="1" applyBorder="1" applyAlignment="1">
      <alignment horizontal="center" vertical="center" wrapText="1"/>
    </xf>
    <xf numFmtId="49" fontId="31" fillId="0" borderId="2" xfId="20" applyNumberFormat="1" applyFont="1" applyFill="1" applyBorder="1" applyAlignment="1">
      <alignment horizontal="left" vertical="center" wrapText="1"/>
    </xf>
    <xf numFmtId="0" fontId="31" fillId="0" borderId="2" xfId="20" applyFont="1" applyFill="1" applyBorder="1" applyAlignment="1">
      <alignment horizontal="center" vertical="center" wrapText="1"/>
    </xf>
    <xf numFmtId="0" fontId="40" fillId="0" borderId="2" xfId="20" applyFont="1" applyFill="1" applyBorder="1" applyAlignment="1">
      <alignment horizontal="center" vertical="center" wrapText="1"/>
    </xf>
    <xf numFmtId="178" fontId="31" fillId="0" borderId="2" xfId="0" applyNumberFormat="1" applyFont="1" applyBorder="1" applyAlignment="1">
      <alignment horizontal="center" vertical="center" wrapText="1"/>
    </xf>
    <xf numFmtId="49" fontId="46" fillId="0" borderId="2" xfId="7" applyNumberFormat="1" applyFont="1" applyFill="1" applyBorder="1" applyAlignment="1" applyProtection="1">
      <alignment horizontal="left" vertical="center" wrapText="1"/>
    </xf>
    <xf numFmtId="0" fontId="31" fillId="0" borderId="0" xfId="0" applyFont="1" applyFill="1">
      <alignment vertical="center"/>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31" fillId="0" borderId="2"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2" xfId="0" applyFont="1" applyFill="1" applyBorder="1">
      <alignment vertical="center"/>
    </xf>
    <xf numFmtId="0" fontId="36" fillId="0" borderId="2" xfId="20" applyFont="1" applyFill="1" applyBorder="1" applyAlignment="1">
      <alignment horizontal="center" vertical="center" wrapText="1"/>
    </xf>
    <xf numFmtId="0" fontId="44" fillId="0" borderId="2" xfId="0" applyFont="1" applyBorder="1" applyAlignment="1">
      <alignment vertical="center" wrapText="1"/>
    </xf>
    <xf numFmtId="0" fontId="44" fillId="0" borderId="2" xfId="0" applyFont="1" applyFill="1" applyBorder="1" applyAlignment="1">
      <alignment horizontal="left" vertical="center" wrapText="1"/>
    </xf>
    <xf numFmtId="49" fontId="44" fillId="0" borderId="2" xfId="0" applyNumberFormat="1" applyFont="1" applyFill="1" applyBorder="1" applyAlignment="1">
      <alignment horizontal="center" vertical="center" wrapText="1"/>
    </xf>
    <xf numFmtId="0" fontId="44" fillId="0" borderId="2" xfId="0" applyFont="1" applyFill="1" applyBorder="1" applyAlignment="1">
      <alignment vertical="center" wrapText="1"/>
    </xf>
    <xf numFmtId="0" fontId="44" fillId="0" borderId="2" xfId="0" applyFont="1" applyBorder="1" applyAlignment="1">
      <alignment horizontal="center" vertical="center" wrapText="1"/>
    </xf>
    <xf numFmtId="0" fontId="68" fillId="0" borderId="2" xfId="7" applyFont="1" applyFill="1" applyBorder="1" applyAlignment="1" applyProtection="1">
      <alignment vertical="center" wrapText="1"/>
    </xf>
    <xf numFmtId="0" fontId="44" fillId="0" borderId="2" xfId="0" applyFont="1" applyFill="1" applyBorder="1" applyAlignment="1">
      <alignment horizontal="center" vertical="center" wrapText="1"/>
    </xf>
    <xf numFmtId="0" fontId="44" fillId="0" borderId="2" xfId="0" applyFont="1" applyFill="1" applyBorder="1" applyAlignment="1">
      <alignment horizontal="left" vertical="center"/>
    </xf>
    <xf numFmtId="0" fontId="33" fillId="0" borderId="2" xfId="0" applyFont="1" applyFill="1" applyBorder="1" applyAlignment="1">
      <alignment horizontal="left" vertical="center" wrapText="1"/>
    </xf>
    <xf numFmtId="49" fontId="31" fillId="0" borderId="2" xfId="0" applyNumberFormat="1" applyFont="1" applyBorder="1" applyAlignment="1">
      <alignment horizontal="center" vertical="center" wrapText="1"/>
    </xf>
    <xf numFmtId="178" fontId="31" fillId="0" borderId="2" xfId="0" applyNumberFormat="1" applyFont="1" applyBorder="1" applyAlignment="1">
      <alignment horizontal="center" vertical="center"/>
    </xf>
    <xf numFmtId="0" fontId="31" fillId="10" borderId="2"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29" fillId="10" borderId="2" xfId="0" applyFont="1" applyFill="1" applyBorder="1" applyAlignment="1">
      <alignment vertical="top" wrapText="1"/>
    </xf>
    <xf numFmtId="0" fontId="31" fillId="10" borderId="2" xfId="0" applyFont="1" applyFill="1" applyBorder="1" applyAlignment="1">
      <alignment vertical="center" wrapText="1"/>
    </xf>
    <xf numFmtId="0" fontId="40" fillId="10" borderId="2" xfId="0" applyFont="1" applyFill="1" applyBorder="1" applyAlignment="1">
      <alignment vertical="center" wrapText="1"/>
    </xf>
    <xf numFmtId="49" fontId="40" fillId="10" borderId="2" xfId="0" applyNumberFormat="1" applyFont="1" applyFill="1" applyBorder="1" applyAlignment="1">
      <alignment vertical="center" wrapText="1"/>
    </xf>
    <xf numFmtId="0" fontId="31" fillId="10" borderId="2" xfId="0" applyFont="1" applyFill="1" applyBorder="1" applyAlignment="1">
      <alignment horizontal="center" vertical="center"/>
    </xf>
    <xf numFmtId="178" fontId="40" fillId="10" borderId="2" xfId="0" applyNumberFormat="1" applyFont="1" applyFill="1" applyBorder="1" applyAlignment="1">
      <alignment vertical="center" wrapText="1"/>
    </xf>
    <xf numFmtId="0" fontId="31" fillId="10" borderId="2" xfId="0" applyFont="1" applyFill="1" applyBorder="1">
      <alignment vertical="center"/>
    </xf>
    <xf numFmtId="0" fontId="31" fillId="10" borderId="2" xfId="0" applyFont="1" applyFill="1" applyBorder="1" applyAlignment="1">
      <alignment horizontal="left" vertical="center" wrapText="1"/>
    </xf>
    <xf numFmtId="178" fontId="31" fillId="10" borderId="2" xfId="0" applyNumberFormat="1" applyFont="1" applyFill="1" applyBorder="1" applyAlignment="1">
      <alignment vertical="center" wrapText="1"/>
    </xf>
    <xf numFmtId="0" fontId="40" fillId="10" borderId="2" xfId="0" applyFont="1" applyFill="1" applyBorder="1" applyAlignment="1">
      <alignment horizontal="left" vertical="center" wrapText="1" indent="2"/>
    </xf>
    <xf numFmtId="0" fontId="40" fillId="10" borderId="2" xfId="0" applyFont="1" applyFill="1" applyBorder="1" applyAlignment="1">
      <alignment horizontal="left" vertical="center" wrapText="1"/>
    </xf>
    <xf numFmtId="0" fontId="40" fillId="10" borderId="2" xfId="0" applyFont="1" applyFill="1" applyBorder="1">
      <alignment vertical="center"/>
    </xf>
    <xf numFmtId="178" fontId="69" fillId="10" borderId="2" xfId="0" applyNumberFormat="1" applyFont="1" applyFill="1" applyBorder="1">
      <alignment vertical="center"/>
    </xf>
    <xf numFmtId="178" fontId="31" fillId="10" borderId="2" xfId="0" applyNumberFormat="1" applyFont="1" applyFill="1" applyBorder="1" applyAlignment="1">
      <alignment horizontal="center" vertical="center" wrapText="1"/>
    </xf>
    <xf numFmtId="17" fontId="31" fillId="0" borderId="2" xfId="0" applyNumberFormat="1" applyFont="1" applyBorder="1" applyAlignment="1">
      <alignment vertical="center" wrapText="1"/>
    </xf>
    <xf numFmtId="178" fontId="31" fillId="10" borderId="2" xfId="0" applyNumberFormat="1" applyFont="1" applyFill="1" applyBorder="1">
      <alignment vertical="center"/>
    </xf>
    <xf numFmtId="0" fontId="46" fillId="10" borderId="2" xfId="7" applyFont="1" applyFill="1" applyBorder="1" applyAlignment="1" applyProtection="1">
      <alignment vertical="center" wrapText="1"/>
    </xf>
    <xf numFmtId="0" fontId="71" fillId="0" borderId="0" xfId="0" applyFont="1">
      <alignment vertical="center"/>
    </xf>
    <xf numFmtId="178" fontId="31" fillId="0" borderId="2" xfId="0" applyNumberFormat="1" applyFont="1" applyFill="1" applyBorder="1" applyAlignment="1">
      <alignment vertical="center" wrapText="1"/>
    </xf>
    <xf numFmtId="0" fontId="31" fillId="0" borderId="0" xfId="0" applyFont="1" applyFill="1" applyAlignment="1">
      <alignment vertical="center" wrapText="1"/>
    </xf>
    <xf numFmtId="177" fontId="31" fillId="0" borderId="2" xfId="0" applyNumberFormat="1" applyFont="1" applyBorder="1" applyAlignment="1">
      <alignment vertical="center" wrapText="1"/>
    </xf>
    <xf numFmtId="49" fontId="31" fillId="10" borderId="2" xfId="0" applyNumberFormat="1" applyFont="1" applyFill="1" applyBorder="1" applyAlignment="1">
      <alignment horizontal="center" vertical="center" wrapText="1"/>
    </xf>
    <xf numFmtId="0" fontId="72" fillId="0" borderId="2" xfId="7" applyFont="1" applyFill="1" applyBorder="1" applyAlignment="1" applyProtection="1">
      <alignment vertical="center" wrapText="1"/>
    </xf>
    <xf numFmtId="0" fontId="60" fillId="0" borderId="2" xfId="0" applyFont="1" applyBorder="1" applyAlignment="1">
      <alignment horizontal="center" vertical="center" wrapText="1"/>
    </xf>
    <xf numFmtId="0" fontId="33" fillId="0" borderId="4" xfId="0" applyFont="1" applyFill="1" applyBorder="1" applyAlignment="1">
      <alignment vertical="center" wrapText="1"/>
    </xf>
    <xf numFmtId="0" fontId="31" fillId="0" borderId="4" xfId="0" applyFont="1" applyFill="1" applyBorder="1" applyAlignment="1">
      <alignment vertical="center" wrapText="1"/>
    </xf>
    <xf numFmtId="0" fontId="31" fillId="0" borderId="4" xfId="0" applyFont="1" applyBorder="1" applyAlignment="1">
      <alignment vertical="center" wrapText="1"/>
    </xf>
    <xf numFmtId="0" fontId="73" fillId="0" borderId="2" xfId="7" applyFont="1" applyFill="1" applyBorder="1" applyAlignment="1" applyProtection="1">
      <alignment vertical="center" wrapText="1"/>
    </xf>
    <xf numFmtId="0" fontId="31" fillId="0" borderId="4" xfId="0" applyFont="1" applyBorder="1" applyAlignment="1">
      <alignment horizontal="left" vertical="center" wrapText="1"/>
    </xf>
    <xf numFmtId="0" fontId="74" fillId="0" borderId="0" xfId="0" applyFont="1">
      <alignment vertical="center"/>
    </xf>
    <xf numFmtId="0" fontId="31" fillId="10" borderId="0" xfId="0" applyFont="1" applyFill="1" applyBorder="1" applyAlignment="1">
      <alignment vertical="center" wrapText="1"/>
    </xf>
    <xf numFmtId="49" fontId="59" fillId="0" borderId="0" xfId="20" applyNumberFormat="1" applyFont="1" applyFill="1" applyBorder="1" applyAlignment="1">
      <alignment horizontal="center" vertical="center" wrapText="1"/>
    </xf>
    <xf numFmtId="49" fontId="26" fillId="9" borderId="2" xfId="20" applyNumberFormat="1" applyFont="1" applyFill="1" applyBorder="1" applyAlignment="1">
      <alignment horizontal="center" vertical="center" wrapText="1"/>
    </xf>
    <xf numFmtId="0" fontId="26" fillId="0" borderId="0" xfId="0" applyFont="1">
      <alignment vertical="center"/>
    </xf>
    <xf numFmtId="0" fontId="30" fillId="0" borderId="2" xfId="0" applyFont="1" applyBorder="1" applyAlignment="1">
      <alignment horizontal="center" vertical="top" wrapText="1"/>
    </xf>
    <xf numFmtId="0" fontId="30" fillId="0" borderId="2" xfId="0" applyFont="1" applyBorder="1" applyAlignment="1">
      <alignment vertical="top" wrapText="1"/>
    </xf>
    <xf numFmtId="178" fontId="30" fillId="0" borderId="2" xfId="0" applyNumberFormat="1" applyFont="1" applyBorder="1" applyAlignment="1">
      <alignment horizontal="center" vertical="top" wrapText="1"/>
    </xf>
    <xf numFmtId="49" fontId="59" fillId="0" borderId="8" xfId="2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0" xfId="0" applyFont="1" applyFill="1">
      <alignment vertical="center"/>
    </xf>
    <xf numFmtId="0" fontId="26" fillId="0" borderId="2" xfId="20" applyFont="1" applyFill="1" applyBorder="1" applyAlignment="1">
      <alignment horizontal="center" vertical="center" wrapText="1"/>
    </xf>
    <xf numFmtId="49" fontId="48" fillId="0" borderId="2" xfId="0" applyNumberFormat="1" applyFont="1" applyBorder="1" applyAlignment="1">
      <alignment horizontal="center" vertical="center" wrapText="1"/>
    </xf>
    <xf numFmtId="49" fontId="48" fillId="0" borderId="2" xfId="0" applyNumberFormat="1" applyFont="1" applyBorder="1" applyAlignment="1">
      <alignment vertical="center" wrapText="1"/>
    </xf>
    <xf numFmtId="49" fontId="48" fillId="0" borderId="2" xfId="0" applyNumberFormat="1" applyFont="1" applyFill="1" applyBorder="1">
      <alignment vertical="center"/>
    </xf>
    <xf numFmtId="49" fontId="30" fillId="0" borderId="2" xfId="0" applyNumberFormat="1" applyFont="1" applyBorder="1" applyAlignment="1">
      <alignment horizontal="center" vertical="center"/>
    </xf>
    <xf numFmtId="0" fontId="30" fillId="0" borderId="2" xfId="0" applyFont="1" applyBorder="1" applyAlignment="1">
      <alignment horizontal="left" vertical="top" wrapText="1"/>
    </xf>
    <xf numFmtId="0" fontId="30" fillId="0" borderId="2" xfId="0" applyFont="1" applyBorder="1" applyAlignment="1">
      <alignment vertical="top"/>
    </xf>
    <xf numFmtId="49" fontId="48" fillId="0" borderId="2" xfId="0" applyNumberFormat="1" applyFont="1" applyBorder="1">
      <alignment vertical="center"/>
    </xf>
    <xf numFmtId="49" fontId="39" fillId="0" borderId="2" xfId="7" applyNumberFormat="1" applyFont="1" applyFill="1" applyBorder="1" applyAlignment="1" applyProtection="1">
      <alignment vertical="center"/>
    </xf>
    <xf numFmtId="0" fontId="30" fillId="0" borderId="2" xfId="0" applyFont="1" applyBorder="1">
      <alignment vertical="center"/>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Hyperlink"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te" xfId="15" xr:uid="{00000000-0005-0000-0000-00000E000000}"/>
    <cellStyle name="Result" xfId="16" xr:uid="{00000000-0005-0000-0000-00000F000000}"/>
    <cellStyle name="Status" xfId="17" xr:uid="{00000000-0005-0000-0000-000010000000}"/>
    <cellStyle name="Text" xfId="18" xr:uid="{00000000-0005-0000-0000-000011000000}"/>
    <cellStyle name="Warning" xfId="19" xr:uid="{00000000-0005-0000-0000-000012000000}"/>
    <cellStyle name="一般" xfId="0" builtinId="0" customBuiltin="1"/>
    <cellStyle name="一般 2" xfId="20" xr:uid="{00000000-0005-0000-0000-000014000000}"/>
    <cellStyle name="一般 5" xfId="21" xr:uid="{00000000-0005-0000-0000-000015000000}"/>
  </cellStyles>
  <dxfs count="3">
    <dxf>
      <font>
        <strike val="0"/>
        <outline val="0"/>
        <shadow val="0"/>
        <vertAlign val="baseline"/>
        <color auto="1"/>
      </font>
    </dxf>
    <dxf>
      <font>
        <strike val="0"/>
        <outline val="0"/>
        <shadow val="0"/>
        <vertAlign val="baseline"/>
        <color auto="1"/>
      </font>
      <border diagonalUp="0" diagonalDown="0" outline="0">
        <left style="thin">
          <color indexed="64"/>
        </left>
        <right style="thin">
          <color indexed="64"/>
        </right>
        <top/>
        <bottom/>
      </border>
    </dxf>
    <dxf>
      <font>
        <strike val="0"/>
        <outline val="0"/>
        <shadow val="0"/>
        <vertAlign val="baseline"/>
        <color auto="1"/>
      </font>
      <border diagonalUp="0" diagonalDown="0" outline="0">
        <left/>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R4:R255" totalsRowShown="0" headerRowDxfId="1" dataDxfId="0">
  <tableColumns count="1">
    <tableColumn id="1" xr3:uid="{00000000-0010-0000-0000-000001000000}" name="境內" dataDxfId="2"/>
  </tableColumns>
  <tableStyleInfo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airitilibrary.com/Publication/alPublicationJournal?PublicationID=1561378x&amp;type=P001" TargetMode="External"/><Relationship Id="rId18" Type="http://schemas.openxmlformats.org/officeDocument/2006/relationships/hyperlink" Target="https://www.airitilibrary.com/Publication/alDetailedMesh?DocID=18156460-202203-202208050012-202208050012-20-25&amp;PublishTypeID=P001" TargetMode="External"/><Relationship Id="rId26" Type="http://schemas.openxmlformats.org/officeDocument/2006/relationships/hyperlink" Target="https://www.airitilibrary.com/Publication/alPublicationJournal?PublicationID=10116761&amp;type=P001" TargetMode="External"/><Relationship Id="rId39" Type="http://schemas.openxmlformats.org/officeDocument/2006/relationships/hyperlink" Target="https://www.shplanning.com.cn/" TargetMode="External"/><Relationship Id="rId21" Type="http://schemas.openxmlformats.org/officeDocument/2006/relationships/hyperlink" Target="https://savvysciencepublisher.com/jms/index.php/jcbp/issue/view/146" TargetMode="External"/><Relationship Id="rId34" Type="http://schemas.openxmlformats.org/officeDocument/2006/relationships/hyperlink" Target="https://www.sciencedirect.com/science/article/pii/S0030401821006696" TargetMode="External"/><Relationship Id="rId42" Type="http://schemas.openxmlformats.org/officeDocument/2006/relationships/hyperlink" Target="https://www.tandfonline.com/doi/abs/10.1080/02678292.2021.1943025" TargetMode="External"/><Relationship Id="rId47" Type="http://schemas.openxmlformats.org/officeDocument/2006/relationships/hyperlink" Target="https://www.airitilibrary.com/Publication/alDetailedMesh?docid=16660040-N202301100012-00002" TargetMode="External"/><Relationship Id="rId50" Type="http://schemas.openxmlformats.org/officeDocument/2006/relationships/hyperlink" Target="https://www.airitilibrary.com/Publication/alDetailedMesh?docid=10222898-202203-202203290005-202203290005-57-83" TargetMode="External"/><Relationship Id="rId55" Type="http://schemas.openxmlformats.org/officeDocument/2006/relationships/vmlDrawing" Target="../drawings/vmlDrawing1.vml"/><Relationship Id="rId7" Type="http://schemas.openxmlformats.org/officeDocument/2006/relationships/hyperlink" Target="https://www.airitilibrary.com/Publication/alPublicationJournal?PublicationID=20732368&amp;type=P001" TargetMode="External"/><Relationship Id="rId2" Type="http://schemas.openxmlformats.org/officeDocument/2006/relationships/hyperlink" Target="https://www.airitilibrary.com/Publication/alDetailedMesh?docid=P20150616002-202206-202207110012-202207110012-1-28" TargetMode="External"/><Relationship Id="rId16" Type="http://schemas.openxmlformats.org/officeDocument/2006/relationships/hyperlink" Target="https://doi.org/10.1177/13694332221080602" TargetMode="External"/><Relationship Id="rId29" Type="http://schemas.openxmlformats.org/officeDocument/2006/relationships/hyperlink" Target="https://link.springer.com/article/10.1007/s11665-021-06205-1" TargetMode="External"/><Relationship Id="rId11" Type="http://schemas.openxmlformats.org/officeDocument/2006/relationships/hyperlink" Target="https://www.airitilibrary.com/Publication/alDetailedMesh?docid=P20180716001-202208-202208100007-202208100007-77-94" TargetMode="External"/><Relationship Id="rId24" Type="http://schemas.openxmlformats.org/officeDocument/2006/relationships/hyperlink" Target="https://onlinelibrary.wiley.com/toc/16136829/2022/18/51" TargetMode="External"/><Relationship Id="rId32" Type="http://schemas.openxmlformats.org/officeDocument/2006/relationships/hyperlink" Target="https://www.mdpi.com/2571-631X/5/4/53" TargetMode="External"/><Relationship Id="rId37" Type="http://schemas.openxmlformats.org/officeDocument/2006/relationships/hyperlink" Target="https://www.sciencedirect.com/science/article/pii/S0360319921009162" TargetMode="External"/><Relationship Id="rId40" Type="http://schemas.openxmlformats.org/officeDocument/2006/relationships/hyperlink" Target="https://www.shplanning.com.cn/" TargetMode="External"/><Relationship Id="rId45" Type="http://schemas.openxmlformats.org/officeDocument/2006/relationships/hyperlink" Target="https://doi.org/10.3390/mi14010134" TargetMode="External"/><Relationship Id="rId53" Type="http://schemas.openxmlformats.org/officeDocument/2006/relationships/hyperlink" Target="https://www.airitilibrary.com/Publication/alPublicationJournal?PublicationID=15633446" TargetMode="External"/><Relationship Id="rId5" Type="http://schemas.openxmlformats.org/officeDocument/2006/relationships/hyperlink" Target="https://www.airitilibrary.com/Publication/alDetailedMesh?DocID=18118429-202209-202210040021-202210040021-43-76" TargetMode="External"/><Relationship Id="rId19" Type="http://schemas.openxmlformats.org/officeDocument/2006/relationships/hyperlink" Target="https://www.airitilibrary.com/Publication/alDetailedMesh?DocID=18156460-202203-202208050012-202208050012-34-43" TargetMode="External"/><Relationship Id="rId4" Type="http://schemas.openxmlformats.org/officeDocument/2006/relationships/hyperlink" Target="https://link.springer.com/article/10.1007/s40299-021-00622-5" TargetMode="External"/><Relationship Id="rId9" Type="http://schemas.openxmlformats.org/officeDocument/2006/relationships/hyperlink" Target="https://www.emerald.com/insight/content/doi/10.1108/IJCHM-01-2022-0132/full/html" TargetMode="External"/><Relationship Id="rId14" Type="http://schemas.openxmlformats.org/officeDocument/2006/relationships/hyperlink" Target="https://www.airitilibrary.com/Publication/alPublicationJournal?PublicationID=10214542&amp;type=P001" TargetMode="External"/><Relationship Id="rId22" Type="http://schemas.openxmlformats.org/officeDocument/2006/relationships/hyperlink" Target="https://www.mdpi.com/1424-8220/22/24/9938" TargetMode="External"/><Relationship Id="rId27" Type="http://schemas.openxmlformats.org/officeDocument/2006/relationships/hyperlink" Target="https://www.airitilibrary.com/Publication/alPublicationJournal?PublicationID=10116761&amp;type=P001" TargetMode="External"/><Relationship Id="rId30" Type="http://schemas.openxmlformats.org/officeDocument/2006/relationships/hyperlink" Target="https://www.sciencedirect.com/science/article/pii/S0360319916305985" TargetMode="External"/><Relationship Id="rId35" Type="http://schemas.openxmlformats.org/officeDocument/2006/relationships/hyperlink" Target="https://www.sciencedirect.com/science/article/pii/S0735193322006091" TargetMode="External"/><Relationship Id="rId43" Type="http://schemas.openxmlformats.org/officeDocument/2006/relationships/hyperlink" Target="https://www.mdpi.com/1424-8220/22/23/9303" TargetMode="External"/><Relationship Id="rId48" Type="http://schemas.openxmlformats.org/officeDocument/2006/relationships/hyperlink" Target="https://link.springer.com/article/10.1007/s10479-021-04259-x" TargetMode="External"/><Relationship Id="rId56" Type="http://schemas.openxmlformats.org/officeDocument/2006/relationships/table" Target="../tables/table1.xml"/><Relationship Id="rId8" Type="http://schemas.openxmlformats.org/officeDocument/2006/relationships/hyperlink" Target="https://www.scimagojr.com/journalrank.php?country=GB" TargetMode="External"/><Relationship Id="rId51" Type="http://schemas.openxmlformats.org/officeDocument/2006/relationships/hyperlink" Target="https://ijabr.polban.ac.id/ijabr/article/view/253" TargetMode="External"/><Relationship Id="rId3" Type="http://schemas.openxmlformats.org/officeDocument/2006/relationships/hyperlink" Target="https://www.airitilibrary.com/Publication/alPublicationJournal?PublicationID=16081692&amp;type=P001" TargetMode="External"/><Relationship Id="rId12" Type="http://schemas.openxmlformats.org/officeDocument/2006/relationships/hyperlink" Target="https://www.airitilibrary.com/Publication/alDetailedMesh?docid=P20170725001-202203-202204120027-202204120027-101-144" TargetMode="External"/><Relationship Id="rId17" Type="http://schemas.openxmlformats.org/officeDocument/2006/relationships/hyperlink" Target="https://journals.sagepub.com/doi/full/10.1177/10775463211038121" TargetMode="External"/><Relationship Id="rId25" Type="http://schemas.openxmlformats.org/officeDocument/2006/relationships/hyperlink" Target="https://doi.org/10.1016/j.xpro.2021.101066" TargetMode="External"/><Relationship Id="rId33" Type="http://schemas.openxmlformats.org/officeDocument/2006/relationships/hyperlink" Target="https://www.sciencedirect.com/science/article/pii/S0378475421003566" TargetMode="External"/><Relationship Id="rId38" Type="http://schemas.openxmlformats.org/officeDocument/2006/relationships/hyperlink" Target="https://cesroc.tw/?page_id=1066" TargetMode="External"/><Relationship Id="rId46" Type="http://schemas.openxmlformats.org/officeDocument/2006/relationships/hyperlink" Target="https://www.jstage.jst.go.jp/article/ieejjia/advpub/0/advpub_22006702/_article" TargetMode="External"/><Relationship Id="rId20" Type="http://schemas.openxmlformats.org/officeDocument/2006/relationships/hyperlink" Target="http://cswcs.org.tw/AllDataPos/JournalPos/VOL53/NO3/jcswc53(3)_01_139-14.pdf" TargetMode="External"/><Relationship Id="rId41" Type="http://schemas.openxmlformats.org/officeDocument/2006/relationships/hyperlink" Target="https://ieeexplore.ieee.org/abstract/document/9416156?casa_token=JRN0TCEX98gAAAAA:p49iboJZHjzOldCg-To3NWUX3CMen-Rd-dSSvKPhkHaIcwcXI9IDPA3PcChpS42RzsPOk9JMWqE" TargetMode="External"/><Relationship Id="rId54" Type="http://schemas.openxmlformats.org/officeDocument/2006/relationships/hyperlink" Target="http://www.academic-pub.org/ojs/index.php/ijecs/article/view/2061" TargetMode="External"/><Relationship Id="rId1" Type="http://schemas.openxmlformats.org/officeDocument/2006/relationships/hyperlink" Target="https://db.nmtl.gov.tw/site6/journal?vol=35" TargetMode="External"/><Relationship Id="rId6" Type="http://schemas.openxmlformats.org/officeDocument/2006/relationships/hyperlink" Target="https://www.airitilibrary.com/Publication/alDetailedMesh?DocID=P20140114001-202211-202212120010-202212120010-77-103&amp;PublishTypeID=P001" TargetMode="External"/><Relationship Id="rId15" Type="http://schemas.openxmlformats.org/officeDocument/2006/relationships/hyperlink" Target="https://www.mdpi.com/2305-6703/2/2/16" TargetMode="External"/><Relationship Id="rId23" Type="http://schemas.openxmlformats.org/officeDocument/2006/relationships/hyperlink" Target="https://doi.org/10.1080/10739149.2021.1964522" TargetMode="External"/><Relationship Id="rId28" Type="http://schemas.openxmlformats.org/officeDocument/2006/relationships/hyperlink" Target="https://onlinelibrary.wiley.com/doi/abs/10.1002/er.7435" TargetMode="External"/><Relationship Id="rId36" Type="http://schemas.openxmlformats.org/officeDocument/2006/relationships/hyperlink" Target="https://www.sciencedirect.com/science/article/pii/S0304389421016733" TargetMode="External"/><Relationship Id="rId49" Type="http://schemas.openxmlformats.org/officeDocument/2006/relationships/hyperlink" Target="https://link.springer.com/article/10.1007/s10799-021-00342-8" TargetMode="External"/><Relationship Id="rId57" Type="http://schemas.openxmlformats.org/officeDocument/2006/relationships/comments" Target="../comments1.xml"/><Relationship Id="rId10" Type="http://schemas.openxmlformats.org/officeDocument/2006/relationships/hyperlink" Target="https://www.airitilibrary.com/Publication/alDetailedMesh?DocID=10262415-202212-202212010011-202212010011-33-54&amp;PublishTypeID=P001" TargetMode="External"/><Relationship Id="rId31" Type="http://schemas.openxmlformats.org/officeDocument/2006/relationships/hyperlink" Target="https://km.twenergy.org.tw/Publication/thesis_more?id=319" TargetMode="External"/><Relationship Id="rId44" Type="http://schemas.openxmlformats.org/officeDocument/2006/relationships/hyperlink" Target="https://www.airitilibrary.com/Publication/alDetailedMesh?DocID=P20190401001-202203-202204140002-202204140002-13-21&amp;PublishTypeID=P001" TargetMode="External"/><Relationship Id="rId52" Type="http://schemas.openxmlformats.org/officeDocument/2006/relationships/hyperlink" Target="https://www.tandfonline.com/doi/abs/10.1080/14778238.2021.1880299"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alab.ee.nctu.edu.tw/~esd/TESDC/" TargetMode="External"/><Relationship Id="rId21" Type="http://schemas.openxmlformats.org/officeDocument/2006/relationships/hyperlink" Target="https://www.iceo-si.org.tw/archives/iceosi-2022" TargetMode="External"/><Relationship Id="rId42" Type="http://schemas.openxmlformats.org/officeDocument/2006/relationships/hyperlink" Target="https://csme2022.nuu.edu.tw/site/page.aspx?pid=901&amp;sid=1457&amp;lang=cht" TargetMode="External"/><Relationship Id="rId63" Type="http://schemas.openxmlformats.org/officeDocument/2006/relationships/hyperlink" Target="http://cese-conference.org/2022-home.htm" TargetMode="External"/><Relationship Id="rId84" Type="http://schemas.openxmlformats.org/officeDocument/2006/relationships/hyperlink" Target="http://www.architw.org.tw/view_article.php?id=13497" TargetMode="External"/><Relationship Id="rId138" Type="http://schemas.openxmlformats.org/officeDocument/2006/relationships/hyperlink" Target="http://site.etop.org.tw/2022/energy/index.php?c=msg14211&amp;m=msg_detail_layout&amp;d=msg&amp;id=76" TargetMode="External"/><Relationship Id="rId159" Type="http://schemas.openxmlformats.org/officeDocument/2006/relationships/hyperlink" Target="https://www.bm.nuu.edu.tw/2022/01/19/&#24501;&#31295;&#65281;&#65281;2022&#31532;&#21313;&#19977;&#23622;&#21069;&#30651;&#31649;&#29702;&#23416;&#34899;&#33287;&#29986;&#26989;&#36264;&#21218;&#30740;&#35342;/" TargetMode="External"/><Relationship Id="rId170" Type="http://schemas.openxmlformats.org/officeDocument/2006/relationships/hyperlink" Target="https://www.mm.stu.edu.tw/bami2022/" TargetMode="External"/><Relationship Id="rId191" Type="http://schemas.openxmlformats.org/officeDocument/2006/relationships/hyperlink" Target="https://www.bm.nuu.edu.tw/2022/01/19/&#24501;&#31295;&#65281;&#65281;2022&#31532;&#21313;&#19977;&#23622;&#21069;&#30651;&#31649;&#29702;&#23416;&#34899;&#33287;&#29986;&#26989;&#36264;&#21218;&#30740;&#35342;/" TargetMode="External"/><Relationship Id="rId205" Type="http://schemas.openxmlformats.org/officeDocument/2006/relationships/hyperlink" Target="https://ifuzzy2022.nsysu.edu.tw/images/CFPifuzzy2022_CN.pdf" TargetMode="External"/><Relationship Id="rId107" Type="http://schemas.openxmlformats.org/officeDocument/2006/relationships/hyperlink" Target="https://ic3mt2022.conf.tw/site/page.aspx?pid=901&amp;sid=1421&amp;lang=en" TargetMode="External"/><Relationship Id="rId11" Type="http://schemas.openxmlformats.org/officeDocument/2006/relationships/hyperlink" Target="https://eaaaconf.wordpress.com/" TargetMode="External"/><Relationship Id="rId32" Type="http://schemas.openxmlformats.org/officeDocument/2006/relationships/hyperlink" Target="https://sites.google.com/view/hefc-2022/home" TargetMode="External"/><Relationship Id="rId53" Type="http://schemas.openxmlformats.org/officeDocument/2006/relationships/hyperlink" Target="https://www.csmmt.org.tw/31532252362220840222832723127083332872723122120353733533623416348993074035342263711111.html" TargetMode="External"/><Relationship Id="rId74" Type="http://schemas.openxmlformats.org/officeDocument/2006/relationships/hyperlink" Target="https://2022.hci.international/" TargetMode="External"/><Relationship Id="rId128" Type="http://schemas.openxmlformats.org/officeDocument/2006/relationships/hyperlink" Target="http://ieee-ecice.net/index.html" TargetMode="External"/><Relationship Id="rId149" Type="http://schemas.openxmlformats.org/officeDocument/2006/relationships/hyperlink" Target="https://www.bm.nuu.edu.tw/2022/01/19/&#24501;&#31295;&#65281;&#65281;2022&#31532;&#21313;&#19977;&#23622;&#21069;&#30651;&#31649;&#29702;&#23416;&#34899;&#33287;&#29986;&#26989;&#36264;&#21218;&#30740;&#35342;/" TargetMode="External"/><Relationship Id="rId5" Type="http://schemas.openxmlformats.org/officeDocument/2006/relationships/hyperlink" Target="https://raam15.uwb.edu.pl/" TargetMode="External"/><Relationship Id="rId95" Type="http://schemas.openxmlformats.org/officeDocument/2006/relationships/hyperlink" Target="https://optic2022.conf.tw/site/page.aspx?pid=901&amp;sid=1443&amp;lang=en" TargetMode="External"/><Relationship Id="rId160" Type="http://schemas.openxmlformats.org/officeDocument/2006/relationships/hyperlink" Target="https://www.bm.nuu.edu.tw/2022/01/19/&#24501;&#31295;&#65281;&#65281;2022&#31532;&#21313;&#19977;&#23622;&#21069;&#30651;&#31649;&#29702;&#23416;&#34899;&#33287;&#29986;&#26989;&#36264;&#21218;&#30740;&#35342;/" TargetMode="External"/><Relationship Id="rId181" Type="http://schemas.openxmlformats.org/officeDocument/2006/relationships/hyperlink" Target="https://www.bm.nuu.edu.tw/2022/01/19/&#24501;&#31295;&#65281;&#65281;2022&#31532;&#21313;&#19977;&#23622;&#21069;&#30651;&#31649;&#29702;&#23416;&#34899;&#33287;&#29986;&#26989;&#36264;&#21218;&#30740;&#35342;/" TargetMode="External"/><Relationship Id="rId216" Type="http://schemas.openxmlformats.org/officeDocument/2006/relationships/hyperlink" Target="https://sites.google.com/view/2022fssr/" TargetMode="External"/><Relationship Id="rId22" Type="http://schemas.openxmlformats.org/officeDocument/2006/relationships/hyperlink" Target="https://www.iceo-si.org.tw/archives/iceosi-2022" TargetMode="External"/><Relationship Id="rId43" Type="http://schemas.openxmlformats.org/officeDocument/2006/relationships/hyperlink" Target="https://csme2022.nuu.edu.tw/site/page.aspx?pid=901&amp;sid=1457&amp;lang=cht" TargetMode="External"/><Relationship Id="rId64" Type="http://schemas.openxmlformats.org/officeDocument/2006/relationships/hyperlink" Target="http://cese-conference.org/2022-home.htm" TargetMode="External"/><Relationship Id="rId118" Type="http://schemas.openxmlformats.org/officeDocument/2006/relationships/hyperlink" Target="http://www.alab.ee.nctu.edu.tw/~esd/TESDC/" TargetMode="External"/><Relationship Id="rId139" Type="http://schemas.openxmlformats.org/officeDocument/2006/relationships/hyperlink" Target="http://site.etop.org.tw/2022/energy/index.php?c=msg14211&amp;m=msg_detail_layout&amp;d=msg&amp;id=76" TargetMode="External"/><Relationship Id="rId85" Type="http://schemas.openxmlformats.org/officeDocument/2006/relationships/hyperlink" Target="http://www.architw.org.tw/view_article.php?id=13497" TargetMode="External"/><Relationship Id="rId150" Type="http://schemas.openxmlformats.org/officeDocument/2006/relationships/hyperlink" Target="https://www.bm.nuu.edu.tw/2022/01/19/&#24501;&#31295;&#65281;&#65281;2022&#31532;&#21313;&#19977;&#23622;&#21069;&#30651;&#31649;&#29702;&#23416;&#34899;&#33287;&#29986;&#26989;&#36264;&#21218;&#30740;&#35342;/" TargetMode="External"/><Relationship Id="rId171" Type="http://schemas.openxmlformats.org/officeDocument/2006/relationships/hyperlink" Target="https://conferences.euram.academy/2022conference/" TargetMode="External"/><Relationship Id="rId192" Type="http://schemas.openxmlformats.org/officeDocument/2006/relationships/hyperlink" Target="https://www.bm.nuu.edu.tw/2022/01/19/&#24501;&#31295;&#65281;&#65281;2022&#31532;&#21313;&#19977;&#23622;&#21069;&#30651;&#31649;&#29702;&#23416;&#34899;&#33287;&#29986;&#26989;&#36264;&#21218;&#30740;&#35342;/" TargetMode="External"/><Relationship Id="rId206" Type="http://schemas.openxmlformats.org/officeDocument/2006/relationships/hyperlink" Target="https://ifuzzy2022.nsysu.edu.tw/images/CFPifuzzy2022_CN.pdf" TargetMode="External"/><Relationship Id="rId12" Type="http://schemas.openxmlformats.org/officeDocument/2006/relationships/hyperlink" Target="https://ari.nus.edu.sg/events/chinese-voluntary-associations/" TargetMode="External"/><Relationship Id="rId33" Type="http://schemas.openxmlformats.org/officeDocument/2006/relationships/hyperlink" Target="http://www.pst.org.tw/Annual/2022PST/index.html" TargetMode="External"/><Relationship Id="rId108" Type="http://schemas.openxmlformats.org/officeDocument/2006/relationships/hyperlink" Target="https://secretary.nuu.edu.tw/p/404-1003-45956-1.php?Lang=zh-tw" TargetMode="External"/><Relationship Id="rId129" Type="http://schemas.openxmlformats.org/officeDocument/2006/relationships/hyperlink" Target="https://cics.aeust.edu.tw/var/file/16/1016/mobilehomepage/60/list1.html" TargetMode="External"/><Relationship Id="rId54" Type="http://schemas.openxmlformats.org/officeDocument/2006/relationships/hyperlink" Target="https://csme2022.nuu.edu.tw/site/page.aspx?pid=901&amp;sid=1457&amp;lang=cht" TargetMode="External"/><Relationship Id="rId75" Type="http://schemas.openxmlformats.org/officeDocument/2006/relationships/hyperlink" Target="https://cid2022.yuntech.edu.tw/" TargetMode="External"/><Relationship Id="rId96" Type="http://schemas.openxmlformats.org/officeDocument/2006/relationships/hyperlink" Target="https://www.mdpi.com/about/announcements/4505" TargetMode="External"/><Relationship Id="rId140" Type="http://schemas.openxmlformats.org/officeDocument/2006/relationships/hyperlink" Target="https://ifuzzy2022.nsysu.edu.tw/" TargetMode="External"/><Relationship Id="rId161" Type="http://schemas.openxmlformats.org/officeDocument/2006/relationships/hyperlink" Target="https://www.bm.nuu.edu.tw/2022/01/19/&#24501;&#31295;&#65281;&#65281;2022&#31532;&#21313;&#19977;&#23622;&#21069;&#30651;&#31649;&#29702;&#23416;&#34899;&#33287;&#29986;&#26989;&#36264;&#21218;&#30740;&#35342;/" TargetMode="External"/><Relationship Id="rId182" Type="http://schemas.openxmlformats.org/officeDocument/2006/relationships/hyperlink" Target="https://www.bm.nuu.edu.tw/2022/01/19/&#24501;&#31295;&#65281;&#65281;2022&#31532;&#21313;&#19977;&#23622;&#21069;&#30651;&#31649;&#29702;&#23416;&#34899;&#33287;&#29986;&#26989;&#36264;&#21218;&#30740;&#35342;/" TargetMode="External"/><Relationship Id="rId217" Type="http://schemas.openxmlformats.org/officeDocument/2006/relationships/hyperlink" Target="https://sites.google.com/view/2022fssr/" TargetMode="External"/><Relationship Id="rId6" Type="http://schemas.openxmlformats.org/officeDocument/2006/relationships/hyperlink" Target="http://atcsl.org/atcsl_2022/" TargetMode="External"/><Relationship Id="rId23" Type="http://schemas.openxmlformats.org/officeDocument/2006/relationships/hyperlink" Target="https://www.iceo-si.org.tw/archives/iceosi-2022" TargetMode="External"/><Relationship Id="rId119" Type="http://schemas.openxmlformats.org/officeDocument/2006/relationships/hyperlink" Target="http://site.etop.org.tw/2022POWER/index.php?c=pub&amp;m=loadpage&amp;d=pub&amp;mid=1104" TargetMode="External"/><Relationship Id="rId44" Type="http://schemas.openxmlformats.org/officeDocument/2006/relationships/hyperlink" Target="https://csme2022.nuu.edu.tw/site/page.aspx?pid=901&amp;sid=1457&amp;lang=cht" TargetMode="External"/><Relationship Id="rId65" Type="http://schemas.openxmlformats.org/officeDocument/2006/relationships/hyperlink" Target="https://www.cienve.org.tw/NewsView/NewsInfo?id=2630" TargetMode="External"/><Relationship Id="rId86" Type="http://schemas.openxmlformats.org/officeDocument/2006/relationships/hyperlink" Target="https://optic2022.conf.tw/site/page.aspx?pid=901&amp;sid=1443&amp;lang=en" TargetMode="External"/><Relationship Id="rId130" Type="http://schemas.openxmlformats.org/officeDocument/2006/relationships/hyperlink" Target="https://www.bm.nuu.edu.tw/2022/01/19/&#24501;&#31295;&#65281;&#65281;2022&#31532;&#21313;&#19977;&#23622;&#21069;&#30651;&#31649;&#29702;&#23416;&#34899;&#33287;&#29986;&#26989;&#36264;&#21218;&#30740;&#35342;/" TargetMode="External"/><Relationship Id="rId151" Type="http://schemas.openxmlformats.org/officeDocument/2006/relationships/hyperlink" Target="https://www.bm.nuu.edu.tw/2022/01/19/&#24501;&#31295;&#65281;&#65281;2022&#31532;&#21313;&#19977;&#23622;&#21069;&#30651;&#31649;&#29702;&#23416;&#34899;&#33287;&#29986;&#26989;&#36264;&#21218;&#30740;&#35342;/" TargetMode="External"/><Relationship Id="rId172" Type="http://schemas.openxmlformats.org/officeDocument/2006/relationships/hyperlink" Target="https://www.bm.nuu.edu.tw/2022/01/19/&#24501;&#31295;&#65281;&#65281;2022&#31532;&#21313;&#19977;&#23622;&#21069;&#30651;&#31649;&#29702;&#23416;&#34899;&#33287;&#29986;&#26989;&#36264;&#21218;&#30740;&#35342;/" TargetMode="External"/><Relationship Id="rId193" Type="http://schemas.openxmlformats.org/officeDocument/2006/relationships/hyperlink" Target="https://cst3.nhu.edu.tw/Web/NewsDetail?mid=1371&amp;nid=19426&amp;tid=1481&amp;n=&#31185;&#38498;&#20844;&#21578;" TargetMode="External"/><Relationship Id="rId207" Type="http://schemas.openxmlformats.org/officeDocument/2006/relationships/hyperlink" Target="https://icim2022.usc.edu.tw/" TargetMode="External"/><Relationship Id="rId13" Type="http://schemas.openxmlformats.org/officeDocument/2006/relationships/hyperlink" Target="https://pao2022.paotw.org/" TargetMode="External"/><Relationship Id="rId109" Type="http://schemas.openxmlformats.org/officeDocument/2006/relationships/hyperlink" Target="https://2022.icasi-conf.net/" TargetMode="External"/><Relationship Id="rId34" Type="http://schemas.openxmlformats.org/officeDocument/2006/relationships/hyperlink" Target="https://chem.stust.edu.tw/tc/node/2022FUNCMATER" TargetMode="External"/><Relationship Id="rId55" Type="http://schemas.openxmlformats.org/officeDocument/2006/relationships/hyperlink" Target="https://www.csmmt.org.tw/31532252362220840222832723127083332872723122120353733533623416348993074035342263711111.html" TargetMode="External"/><Relationship Id="rId76" Type="http://schemas.openxmlformats.org/officeDocument/2006/relationships/hyperlink" Target="https://cid2022.yuntech.edu.tw/" TargetMode="External"/><Relationship Id="rId97" Type="http://schemas.openxmlformats.org/officeDocument/2006/relationships/hyperlink" Target="https://www.mdpi.com/about/announcements/4505" TargetMode="External"/><Relationship Id="rId120" Type="http://schemas.openxmlformats.org/officeDocument/2006/relationships/hyperlink" Target="http://web.nutc.edu.tw/~aita2022/" TargetMode="External"/><Relationship Id="rId141" Type="http://schemas.openxmlformats.org/officeDocument/2006/relationships/hyperlink" Target="https://ifuzzy2022.nsysu.edu.tw/" TargetMode="External"/><Relationship Id="rId7" Type="http://schemas.openxmlformats.org/officeDocument/2006/relationships/hyperlink" Target="http://atcsl.org/atcsl_2022/" TargetMode="External"/><Relationship Id="rId162" Type="http://schemas.openxmlformats.org/officeDocument/2006/relationships/hyperlink" Target="https://secretary.nuu.edu.tw/p/404-1003-45956-1.php?Lang=zh-tw" TargetMode="External"/><Relationship Id="rId183" Type="http://schemas.openxmlformats.org/officeDocument/2006/relationships/hyperlink" Target="https://www.bm.nuu.edu.tw/2022/01/19/&#24501;&#31295;&#65281;&#65281;2022&#31532;&#21313;&#19977;&#23622;&#21069;&#30651;&#31649;&#29702;&#23416;&#34899;&#33287;&#29986;&#26989;&#36264;&#21218;&#30740;&#35342;/" TargetMode="External"/><Relationship Id="rId218" Type="http://schemas.openxmlformats.org/officeDocument/2006/relationships/vmlDrawing" Target="../drawings/vmlDrawing2.vml"/><Relationship Id="rId24" Type="http://schemas.openxmlformats.org/officeDocument/2006/relationships/hyperlink" Target="https://tps2022.conf.tw/site/page.aspx?pid=901&amp;sid=1396&amp;lang=en" TargetMode="External"/><Relationship Id="rId45" Type="http://schemas.openxmlformats.org/officeDocument/2006/relationships/hyperlink" Target="https://csme2022.nuu.edu.tw/site/page.aspx?pid=901&amp;sid=1457&amp;lang=cht" TargetMode="External"/><Relationship Id="rId66" Type="http://schemas.openxmlformats.org/officeDocument/2006/relationships/hyperlink" Target="https://www.cienve.org.tw/NewsView/NewsInfo?id=2630" TargetMode="External"/><Relationship Id="rId87" Type="http://schemas.openxmlformats.org/officeDocument/2006/relationships/hyperlink" Target="https://optic2022.conf.tw/site/page.aspx?pid=901&amp;sid=1443&amp;lang=en" TargetMode="External"/><Relationship Id="rId110" Type="http://schemas.openxmlformats.org/officeDocument/2006/relationships/hyperlink" Target="https://optic2022.conf.tw/site/page.aspx?pid=901&amp;sid=1443&amp;lang=en" TargetMode="External"/><Relationship Id="rId131" Type="http://schemas.openxmlformats.org/officeDocument/2006/relationships/hyperlink" Target="https://www.ncree.org/conference/index.aspx?n=I20221109A0" TargetMode="External"/><Relationship Id="rId152" Type="http://schemas.openxmlformats.org/officeDocument/2006/relationships/hyperlink" Target="https://www.bm.nuu.edu.tw/2022/01/19/&#24501;&#31295;&#65281;&#65281;2022&#31532;&#21313;&#19977;&#23622;&#21069;&#30651;&#31649;&#29702;&#23416;&#34899;&#33287;&#29986;&#26989;&#36264;&#21218;&#30740;&#35342;/" TargetMode="External"/><Relationship Id="rId173" Type="http://schemas.openxmlformats.org/officeDocument/2006/relationships/hyperlink" Target="https://www.bm.nuu.edu.tw/2022/01/19/&#24501;&#31295;&#65281;&#65281;2022&#31532;&#21313;&#19977;&#23622;&#21069;&#30651;&#31649;&#29702;&#23416;&#34899;&#33287;&#29986;&#26989;&#36264;&#21218;&#30740;&#35342;/" TargetMode="External"/><Relationship Id="rId194" Type="http://schemas.openxmlformats.org/officeDocument/2006/relationships/hyperlink" Target="http://web.nutc.edu.tw/~aita2022/" TargetMode="External"/><Relationship Id="rId208" Type="http://schemas.openxmlformats.org/officeDocument/2006/relationships/hyperlink" Target="http://web.nutc.edu.tw/~aita2022/" TargetMode="External"/><Relationship Id="rId14" Type="http://schemas.openxmlformats.org/officeDocument/2006/relationships/hyperlink" Target="https://syp.bcc.org.tw/content.php?u=6298984dcab67" TargetMode="External"/><Relationship Id="rId30" Type="http://schemas.openxmlformats.org/officeDocument/2006/relationships/hyperlink" Target="https://mrst2022.conf.tw/site/page.aspx?pid=901&amp;sid=1452&amp;lang=cht" TargetMode="External"/><Relationship Id="rId35" Type="http://schemas.openxmlformats.org/officeDocument/2006/relationships/hyperlink" Target="https://2022twiche.tw/" TargetMode="External"/><Relationship Id="rId56" Type="http://schemas.openxmlformats.org/officeDocument/2006/relationships/hyperlink" Target="https://csme2022.nuu.edu.tw/site/page.aspx?pid=901&amp;sid=1457&amp;lang=cht" TargetMode="External"/><Relationship Id="rId77" Type="http://schemas.openxmlformats.org/officeDocument/2006/relationships/hyperlink" Target="https://www.drs2022.org/drs-2022/" TargetMode="External"/><Relationship Id="rId100" Type="http://schemas.openxmlformats.org/officeDocument/2006/relationships/hyperlink" Target="https://itaoi2022.npu.edu.tw/index.html" TargetMode="External"/><Relationship Id="rId105" Type="http://schemas.openxmlformats.org/officeDocument/2006/relationships/hyperlink" Target="https://www.esda.org/events/2022-international-esd-workshop-iew" TargetMode="External"/><Relationship Id="rId126" Type="http://schemas.openxmlformats.org/officeDocument/2006/relationships/hyperlink" Target="https://csme2022.nuu.edu.tw/site/page.aspx?pid=901&amp;sid=1457&amp;lang=cht" TargetMode="External"/><Relationship Id="rId147" Type="http://schemas.openxmlformats.org/officeDocument/2006/relationships/hyperlink" Target="https://www.dba.ntpu.edu.tw/page.php?id=185&amp;ids=1" TargetMode="External"/><Relationship Id="rId168" Type="http://schemas.openxmlformats.org/officeDocument/2006/relationships/hyperlink" Target="https://ciie2022.conf.tw/site/page.aspx?pid=266&amp;sid=1449&amp;lang=cht" TargetMode="External"/><Relationship Id="rId8" Type="http://schemas.openxmlformats.org/officeDocument/2006/relationships/hyperlink" Target="http://www.wcla.org.tw/auto_page.aspx?id=qqqtt3y57uqqe" TargetMode="External"/><Relationship Id="rId51" Type="http://schemas.openxmlformats.org/officeDocument/2006/relationships/hyperlink" Target="http://www.stam.org.tw/news2.php?S=235&amp;P1=" TargetMode="External"/><Relationship Id="rId72" Type="http://schemas.openxmlformats.org/officeDocument/2006/relationships/hyperlink" Target="http://www.ceas.org.tw/DOC/2022CEAS/2022program_v0812.pdf" TargetMode="External"/><Relationship Id="rId93" Type="http://schemas.openxmlformats.org/officeDocument/2006/relationships/hyperlink" Target="https://tps2022.conf.tw/site/page.aspx?pid=901&amp;sid=1396&amp;lang=en" TargetMode="External"/><Relationship Id="rId98" Type="http://schemas.openxmlformats.org/officeDocument/2006/relationships/hyperlink" Target="https://www.mdpi.com/about/announcements/4505" TargetMode="External"/><Relationship Id="rId121" Type="http://schemas.openxmlformats.org/officeDocument/2006/relationships/hyperlink" Target="http://webc1.must.edu.tw/jtmust043/attachments/article/249/2022.02.22.pdf" TargetMode="External"/><Relationship Id="rId142" Type="http://schemas.openxmlformats.org/officeDocument/2006/relationships/hyperlink" Target="http://icsse2022.nchu.edu.tw/" TargetMode="External"/><Relationship Id="rId163" Type="http://schemas.openxmlformats.org/officeDocument/2006/relationships/hyperlink" Target="https://secretary.nuu.edu.tw/p/404-1003-45956-1.php?Lang=zh-tw" TargetMode="External"/><Relationship Id="rId184" Type="http://schemas.openxmlformats.org/officeDocument/2006/relationships/hyperlink" Target="https://easychair.org/cfp/asialics_2022" TargetMode="External"/><Relationship Id="rId189" Type="http://schemas.openxmlformats.org/officeDocument/2006/relationships/hyperlink" Target="http://tpidc.ntu.edu.tw/csmot2022/" TargetMode="External"/><Relationship Id="rId219" Type="http://schemas.openxmlformats.org/officeDocument/2006/relationships/comments" Target="../comments2.xml"/><Relationship Id="rId3" Type="http://schemas.openxmlformats.org/officeDocument/2006/relationships/hyperlink" Target="http://www.tais.org.tw/zh-TW/article/44" TargetMode="External"/><Relationship Id="rId214" Type="http://schemas.openxmlformats.org/officeDocument/2006/relationships/hyperlink" Target="https://icssi.s3tw.org.tw/" TargetMode="External"/><Relationship Id="rId25" Type="http://schemas.openxmlformats.org/officeDocument/2006/relationships/hyperlink" Target="https://2022bcrs.wixsite.com/website-1" TargetMode="External"/><Relationship Id="rId46" Type="http://schemas.openxmlformats.org/officeDocument/2006/relationships/hyperlink" Target="https://csme2022.nuu.edu.tw/site/page.aspx?pid=901&amp;sid=1457&amp;lang=cht" TargetMode="External"/><Relationship Id="rId67" Type="http://schemas.openxmlformats.org/officeDocument/2006/relationships/hyperlink" Target="https://www.precisionenvironmed.org/" TargetMode="External"/><Relationship Id="rId116" Type="http://schemas.openxmlformats.org/officeDocument/2006/relationships/hyperlink" Target="http://ilt2022.ncut.edu.tw/" TargetMode="External"/><Relationship Id="rId137" Type="http://schemas.openxmlformats.org/officeDocument/2006/relationships/hyperlink" Target="https://2022.icasi-conf.net/" TargetMode="External"/><Relationship Id="rId158" Type="http://schemas.openxmlformats.org/officeDocument/2006/relationships/hyperlink" Target="https://www.bm.nuu.edu.tw/2022/01/19/&#24501;&#31295;&#65281;&#65281;2022&#31532;&#21313;&#19977;&#23622;&#21069;&#30651;&#31649;&#29702;&#23416;&#34899;&#33287;&#29986;&#26989;&#36264;&#21218;&#30740;&#35342;/" TargetMode="External"/><Relationship Id="rId20" Type="http://schemas.openxmlformats.org/officeDocument/2006/relationships/hyperlink" Target="http://www.csse.org.tw/wordpress/announcemet/&#31532;16&#23622;&#32080;&#27083;&#24037;&#31243;&#30740;&#35342;&#26371;&#26280;&#31532;6&#23622;&#22320;&#38663;&#24037;&#31243;&#30740;&#35342;&#26371;/" TargetMode="External"/><Relationship Id="rId41" Type="http://schemas.openxmlformats.org/officeDocument/2006/relationships/hyperlink" Target="https://optic2022.conf.tw/site/page.aspx?pid=901&amp;sid=1443&amp;lang=en" TargetMode="External"/><Relationship Id="rId62" Type="http://schemas.openxmlformats.org/officeDocument/2006/relationships/hyperlink" Target="http://cese-conference.org/2022-program.htm" TargetMode="External"/><Relationship Id="rId83" Type="http://schemas.openxmlformats.org/officeDocument/2006/relationships/hyperlink" Target="https://www.facebook.com/102243195181285/posts/427417885997146/?sfnsn=mo" TargetMode="External"/><Relationship Id="rId88" Type="http://schemas.openxmlformats.org/officeDocument/2006/relationships/hyperlink" Target="https://isnst.eng.stust.edu.tw/" TargetMode="External"/><Relationship Id="rId111" Type="http://schemas.openxmlformats.org/officeDocument/2006/relationships/hyperlink" Target="https://optic2022.conf.tw/site/page.aspx?pid=901&amp;sid=1443&amp;lang=en" TargetMode="External"/><Relationship Id="rId132" Type="http://schemas.openxmlformats.org/officeDocument/2006/relationships/hyperlink" Target="https://www.ncree.org/conference/index.aspx?n=I20221109A0" TargetMode="External"/><Relationship Id="rId153" Type="http://schemas.openxmlformats.org/officeDocument/2006/relationships/hyperlink" Target="https://www.bm.nuu.edu.tw/2022/01/19/&#24501;&#31295;&#65281;&#65281;2022&#31532;&#21313;&#19977;&#23622;&#21069;&#30651;&#31649;&#29702;&#23416;&#34899;&#33287;&#29986;&#26989;&#36264;&#21218;&#30740;&#35342;/" TargetMode="External"/><Relationship Id="rId174" Type="http://schemas.openxmlformats.org/officeDocument/2006/relationships/hyperlink" Target="https://tpr.moe.edu.tw/news/269a0e7c-8888-492c-909a-784863b6eea5" TargetMode="External"/><Relationship Id="rId179" Type="http://schemas.openxmlformats.org/officeDocument/2006/relationships/hyperlink" Target="https://www.bm.nuu.edu.tw/2022/01/19/&#24501;&#31295;&#65281;&#65281;2022&#31532;&#21313;&#19977;&#23622;&#21069;&#30651;&#31649;&#29702;&#23416;&#34899;&#33287;&#29986;&#26989;&#36264;&#21218;&#30740;&#35342;/" TargetMode="External"/><Relationship Id="rId195" Type="http://schemas.openxmlformats.org/officeDocument/2006/relationships/hyperlink" Target="http://web.nutc.edu.tw/~aita2022/" TargetMode="External"/><Relationship Id="rId209" Type="http://schemas.openxmlformats.org/officeDocument/2006/relationships/hyperlink" Target="http://web.nutc.edu.tw/~aita2022/" TargetMode="External"/><Relationship Id="rId190" Type="http://schemas.openxmlformats.org/officeDocument/2006/relationships/hyperlink" Target="https://www.bm.nuu.edu.tw/2022/01/19/&#24501;&#31295;&#65281;&#65281;2022&#31532;&#21313;&#19977;&#23622;&#21069;&#30651;&#31649;&#29702;&#23416;&#34899;&#33287;&#29986;&#26989;&#36264;&#21218;&#30740;&#35342;/" TargetMode="External"/><Relationship Id="rId204" Type="http://schemas.openxmlformats.org/officeDocument/2006/relationships/hyperlink" Target="https://ie.yasar.edu.tr/en/infus-2022/" TargetMode="External"/><Relationship Id="rId15" Type="http://schemas.openxmlformats.org/officeDocument/2006/relationships/hyperlink" Target="https://sites.google.com/view/tcsea2022/?pli=1" TargetMode="External"/><Relationship Id="rId36" Type="http://schemas.openxmlformats.org/officeDocument/2006/relationships/hyperlink" Target="https://csme2022.nuu.edu.tw/site/page.aspx?pid=901&amp;sid=1457&amp;lang=cht" TargetMode="External"/><Relationship Id="rId57" Type="http://schemas.openxmlformats.org/officeDocument/2006/relationships/hyperlink" Target="http://cese-conference.org/2022-program.htm" TargetMode="External"/><Relationship Id="rId106" Type="http://schemas.openxmlformats.org/officeDocument/2006/relationships/hyperlink" Target="https://ecice.asia/" TargetMode="External"/><Relationship Id="rId127" Type="http://schemas.openxmlformats.org/officeDocument/2006/relationships/hyperlink" Target="https://ieeexplore.ieee.org/stamp/stamp.jsp?tp=&amp;arnumber=9774471" TargetMode="External"/><Relationship Id="rId10" Type="http://schemas.openxmlformats.org/officeDocument/2006/relationships/hyperlink" Target="http://taspaa.org/album_info.aspx?ID=11" TargetMode="External"/><Relationship Id="rId31" Type="http://schemas.openxmlformats.org/officeDocument/2006/relationships/hyperlink" Target="http://www.ticc2020.org/" TargetMode="External"/><Relationship Id="rId52" Type="http://schemas.openxmlformats.org/officeDocument/2006/relationships/hyperlink" Target="https://www.csmmt.org.tw/31532252362220840222832723127083332872723122120353733533623416348993074035342263711111.html" TargetMode="External"/><Relationship Id="rId73" Type="http://schemas.openxmlformats.org/officeDocument/2006/relationships/hyperlink" Target="http://www.ceas.org.tw/DOC/2022CEAS/2022program_v0812.pdf" TargetMode="External"/><Relationship Id="rId78" Type="http://schemas.openxmlformats.org/officeDocument/2006/relationships/hyperlink" Target="https://www.keer.org/keer2022/" TargetMode="External"/><Relationship Id="rId94" Type="http://schemas.openxmlformats.org/officeDocument/2006/relationships/hyperlink" Target="https://optic2022.conf.tw/site/page.aspx?pid=901&amp;sid=1443&amp;lang=en" TargetMode="External"/><Relationship Id="rId99" Type="http://schemas.openxmlformats.org/officeDocument/2006/relationships/hyperlink" Target="http://www.twiche.org.tw/files/14-1000-1084,r14-1.php" TargetMode="External"/><Relationship Id="rId101" Type="http://schemas.openxmlformats.org/officeDocument/2006/relationships/hyperlink" Target="https://2022.icasi-conf.net/" TargetMode="External"/><Relationship Id="rId122" Type="http://schemas.openxmlformats.org/officeDocument/2006/relationships/hyperlink" Target="https://contribute.wfu.edu.tw/node/110" TargetMode="External"/><Relationship Id="rId143" Type="http://schemas.openxmlformats.org/officeDocument/2006/relationships/hyperlink" Target="https://www.bm.nuu.edu.tw/2022/01/19/&#24501;&#31295;&#65281;&#65281;2022&#31532;&#21313;&#19977;&#23622;&#21069;&#30651;&#31649;&#29702;&#23416;&#34899;&#33287;&#29986;&#26989;&#36264;&#21218;&#30740;&#35342;/" TargetMode="External"/><Relationship Id="rId148" Type="http://schemas.openxmlformats.org/officeDocument/2006/relationships/hyperlink" Target="https://www.bm.nuu.edu.tw/2022/01/19/&#24501;&#31295;&#65281;&#65281;2022&#31532;&#21313;&#19977;&#23622;&#21069;&#30651;&#31649;&#29702;&#23416;&#34899;&#33287;&#29986;&#26989;&#36264;&#21218;&#30740;&#35342;/" TargetMode="External"/><Relationship Id="rId164" Type="http://schemas.openxmlformats.org/officeDocument/2006/relationships/hyperlink" Target="https://ieeexplore.ieee.org/xpl/conhome/10042470/proceeding" TargetMode="External"/><Relationship Id="rId169" Type="http://schemas.openxmlformats.org/officeDocument/2006/relationships/hyperlink" Target="http://210.240.203.167/uhima2022/index.html" TargetMode="External"/><Relationship Id="rId185" Type="http://schemas.openxmlformats.org/officeDocument/2006/relationships/hyperlink" Target="https://easychair.org/cfp/asialics_2022" TargetMode="External"/><Relationship Id="rId4" Type="http://schemas.openxmlformats.org/officeDocument/2006/relationships/hyperlink" Target="https://arts.ucalgary.ca/languages-linguistics-literatures-cultures/conferences/ICCSLTE2022/ICCSLTE2022" TargetMode="External"/><Relationship Id="rId9" Type="http://schemas.openxmlformats.org/officeDocument/2006/relationships/hyperlink" Target="https://news.nknu.edu.tw/nknu_News/nknuMgt/UploadFile/News/5EF9A63FF3E74941089EC63F4E459AF3AC85090B/GHAS%20Young%20Scholars%20Workshop%202022.pdf" TargetMode="External"/><Relationship Id="rId180" Type="http://schemas.openxmlformats.org/officeDocument/2006/relationships/hyperlink" Target="https://www.bm.nuu.edu.tw/2022/01/19/&#24501;&#31295;&#65281;&#65281;2022&#31532;&#21313;&#19977;&#23622;&#21069;&#30651;&#31649;&#29702;&#23416;&#34899;&#33287;&#29986;&#26989;&#36264;&#21218;&#30740;&#35342;/" TargetMode="External"/><Relationship Id="rId210" Type="http://schemas.openxmlformats.org/officeDocument/2006/relationships/hyperlink" Target="https://icim2022.usc.edu.tw/" TargetMode="External"/><Relationship Id="rId215" Type="http://schemas.openxmlformats.org/officeDocument/2006/relationships/hyperlink" Target="https://pacis2022.aisconferences.org/" TargetMode="External"/><Relationship Id="rId26" Type="http://schemas.openxmlformats.org/officeDocument/2006/relationships/hyperlink" Target="https://2022bcrs.wixsite.com/website-1" TargetMode="External"/><Relationship Id="rId47" Type="http://schemas.openxmlformats.org/officeDocument/2006/relationships/hyperlink" Target="https://csme2022.nuu.edu.tw/site/page.aspx?pid=901&amp;sid=1457&amp;lang=cht" TargetMode="External"/><Relationship Id="rId68" Type="http://schemas.openxmlformats.org/officeDocument/2006/relationships/hyperlink" Target="http://srataiwan.org/n/list?sec=1" TargetMode="External"/><Relationship Id="rId89" Type="http://schemas.openxmlformats.org/officeDocument/2006/relationships/hyperlink" Target="https://optic2022.conf.tw/site/page.aspx?pid=901&amp;sid=1443&amp;lang=en" TargetMode="External"/><Relationship Id="rId112" Type="http://schemas.openxmlformats.org/officeDocument/2006/relationships/hyperlink" Target="https://optic2022.conf.tw/site/page.aspx?pid=901&amp;sid=1443&amp;lang=en" TargetMode="External"/><Relationship Id="rId133" Type="http://schemas.openxmlformats.org/officeDocument/2006/relationships/hyperlink" Target="https://auto2022.nkust.edu.tw/" TargetMode="External"/><Relationship Id="rId154" Type="http://schemas.openxmlformats.org/officeDocument/2006/relationships/hyperlink" Target="https://www.bm.nuu.edu.tw/2022/01/19/&#24501;&#31295;&#65281;&#65281;2022&#31532;&#21313;&#19977;&#23622;&#21069;&#30651;&#31649;&#29702;&#23416;&#34899;&#33287;&#29986;&#26989;&#36264;&#21218;&#30740;&#35342;/" TargetMode="External"/><Relationship Id="rId175" Type="http://schemas.openxmlformats.org/officeDocument/2006/relationships/hyperlink" Target="https://secretary.nuu.edu.tw/p/404-1003-45956-1.php?Lang=zh-tw" TargetMode="External"/><Relationship Id="rId196" Type="http://schemas.openxmlformats.org/officeDocument/2006/relationships/hyperlink" Target="http://web.nutc.edu.tw/~aita2022/" TargetMode="External"/><Relationship Id="rId200" Type="http://schemas.openxmlformats.org/officeDocument/2006/relationships/hyperlink" Target="https://sites.google.com/view/imp2022" TargetMode="External"/><Relationship Id="rId16" Type="http://schemas.openxmlformats.org/officeDocument/2006/relationships/hyperlink" Target="https://www.china-spain.org/conferenceBrochure.pdf" TargetMode="External"/><Relationship Id="rId37" Type="http://schemas.openxmlformats.org/officeDocument/2006/relationships/hyperlink" Target="https://csme2022.nuu.edu.tw/site/page.aspx?pid=901&amp;sid=1457&amp;lang=cht" TargetMode="External"/><Relationship Id="rId58" Type="http://schemas.openxmlformats.org/officeDocument/2006/relationships/hyperlink" Target="https://www.cienve.org.tw/NewsView/NewsInfo?id=2630" TargetMode="External"/><Relationship Id="rId79" Type="http://schemas.openxmlformats.org/officeDocument/2006/relationships/hyperlink" Target="http://www.icaceh.asia/" TargetMode="External"/><Relationship Id="rId102" Type="http://schemas.openxmlformats.org/officeDocument/2006/relationships/hyperlink" Target="https://www.esda.org/events/2022-international-esd-workshop-iew" TargetMode="External"/><Relationship Id="rId123" Type="http://schemas.openxmlformats.org/officeDocument/2006/relationships/hyperlink" Target="https://www.mdpi.com/about/announcements/4505" TargetMode="External"/><Relationship Id="rId144" Type="http://schemas.openxmlformats.org/officeDocument/2006/relationships/hyperlink" Target="https://www.bm.nuu.edu.tw/2022/01/19/&#24501;&#31295;&#65281;&#65281;2022&#31532;&#21313;&#19977;&#23622;&#21069;&#30651;&#31649;&#29702;&#23416;&#34899;&#33287;&#29986;&#26989;&#36264;&#21218;&#30740;&#35342;/" TargetMode="External"/><Relationship Id="rId90" Type="http://schemas.openxmlformats.org/officeDocument/2006/relationships/hyperlink" Target="https://optic2022.conf.tw/site/page.aspx?pid=901&amp;sid=1443&amp;lang=en" TargetMode="External"/><Relationship Id="rId165" Type="http://schemas.openxmlformats.org/officeDocument/2006/relationships/hyperlink" Target="https://2022.icasi-conf.net/" TargetMode="External"/><Relationship Id="rId186" Type="http://schemas.openxmlformats.org/officeDocument/2006/relationships/hyperlink" Target="https://www.bm.nuu.edu.tw/2022/01/19/&#24501;&#31295;&#65281;&#65281;2022&#31532;&#21313;&#19977;&#23622;&#21069;&#30651;&#31649;&#29702;&#23416;&#34899;&#33287;&#29986;&#26989;&#36264;&#21218;&#30740;&#35342;/" TargetMode="External"/><Relationship Id="rId211" Type="http://schemas.openxmlformats.org/officeDocument/2006/relationships/hyperlink" Target="https://www.bm.nuu.edu.tw/2022/01/19/&#24501;&#31295;&#65281;&#65281;2022&#31532;&#21313;&#19977;&#23622;&#21069;&#30651;&#31649;&#29702;&#23416;&#34899;&#33287;&#29986;&#26989;&#36264;&#21218;&#30740;&#35342;/" TargetMode="External"/><Relationship Id="rId27" Type="http://schemas.openxmlformats.org/officeDocument/2006/relationships/hyperlink" Target="http://www.twiche.org.tw/files/14-1000-1084,r14-1.php" TargetMode="External"/><Relationship Id="rId48" Type="http://schemas.openxmlformats.org/officeDocument/2006/relationships/hyperlink" Target="https://csme2022.nuu.edu.tw/site/page.aspx?pid=901&amp;sid=1457&amp;lang=cht" TargetMode="External"/><Relationship Id="rId69" Type="http://schemas.openxmlformats.org/officeDocument/2006/relationships/hyperlink" Target="http://srataiwan.org/n/list?sec=1" TargetMode="External"/><Relationship Id="rId113" Type="http://schemas.openxmlformats.org/officeDocument/2006/relationships/hyperlink" Target="https://ecice.asia/" TargetMode="External"/><Relationship Id="rId134" Type="http://schemas.openxmlformats.org/officeDocument/2006/relationships/hyperlink" Target="https://aris2022.ncku.edu.tw/index" TargetMode="External"/><Relationship Id="rId80" Type="http://schemas.openxmlformats.org/officeDocument/2006/relationships/hyperlink" Target="http://www.icaceh.asia/" TargetMode="External"/><Relationship Id="rId155" Type="http://schemas.openxmlformats.org/officeDocument/2006/relationships/hyperlink" Target="https://www.bm.nuu.edu.tw/2022/01/19/&#24501;&#31295;&#65281;&#65281;2022&#31532;&#21313;&#19977;&#23622;&#21069;&#30651;&#31649;&#29702;&#23416;&#34899;&#33287;&#29986;&#26989;&#36264;&#21218;&#30740;&#35342;/" TargetMode="External"/><Relationship Id="rId176" Type="http://schemas.openxmlformats.org/officeDocument/2006/relationships/hyperlink" Target="https://secretary.nuu.edu.tw/p/404-1003-45956-1.php?Lang=zh-tw" TargetMode="External"/><Relationship Id="rId197" Type="http://schemas.openxmlformats.org/officeDocument/2006/relationships/hyperlink" Target="https://www.bm.nuu.edu.tw/2022/01/19/&#24501;&#31295;&#65281;&#65281;2022&#31532;&#21313;&#19977;&#23622;&#21069;&#30651;&#31649;&#29702;&#23416;&#34899;&#33287;&#29986;&#26989;&#36264;&#21218;&#30740;&#35342;/" TargetMode="External"/><Relationship Id="rId201" Type="http://schemas.openxmlformats.org/officeDocument/2006/relationships/hyperlink" Target="https://icim2022.usc.edu.tw/" TargetMode="External"/><Relationship Id="rId17" Type="http://schemas.openxmlformats.org/officeDocument/2006/relationships/hyperlink" Target="http://hakka.ncu.edu.tw/userfiles/files/&#20840;&#29699;&#23458;&#23478;&#30740;&#31350;&#32879;&#30431;&#38738;&#24180;&#23416;&#32773;&#24037;&#20316;&#22346;2022.pdf" TargetMode="External"/><Relationship Id="rId38" Type="http://schemas.openxmlformats.org/officeDocument/2006/relationships/hyperlink" Target="https://csme2022.nuu.edu.tw/site/page.aspx?pid=901&amp;sid=1457&amp;lang=cht" TargetMode="External"/><Relationship Id="rId59" Type="http://schemas.openxmlformats.org/officeDocument/2006/relationships/hyperlink" Target="https://www.cienve.org.tw/NewsView/NewsInfo?id=2630" TargetMode="External"/><Relationship Id="rId103" Type="http://schemas.openxmlformats.org/officeDocument/2006/relationships/hyperlink" Target="http://tces.org.tw/2022/02/08/icce-tw-call-for-paper/" TargetMode="External"/><Relationship Id="rId124" Type="http://schemas.openxmlformats.org/officeDocument/2006/relationships/hyperlink" Target="http://webc1.must.edu.tw/jtmust043/attachments/article/249/2022.02.22.pdf" TargetMode="External"/><Relationship Id="rId70" Type="http://schemas.openxmlformats.org/officeDocument/2006/relationships/hyperlink" Target="https://oheomonc2022.toha.org.tw/" TargetMode="External"/><Relationship Id="rId91" Type="http://schemas.openxmlformats.org/officeDocument/2006/relationships/hyperlink" Target="https://optic2022.conf.tw/site/page.aspx?pid=901&amp;sid=1443&amp;lang=en" TargetMode="External"/><Relationship Id="rId145" Type="http://schemas.openxmlformats.org/officeDocument/2006/relationships/hyperlink" Target="https://www.bm.nuu.edu.tw/2022/01/19/&#24501;&#31295;&#65281;&#65281;2022&#31532;&#21313;&#19977;&#23622;&#21069;&#30651;&#31649;&#29702;&#23416;&#34899;&#33287;&#29986;&#26989;&#36264;&#21218;&#30740;&#35342;/" TargetMode="External"/><Relationship Id="rId166" Type="http://schemas.openxmlformats.org/officeDocument/2006/relationships/hyperlink" Target="http://2022.iceib.asia/" TargetMode="External"/><Relationship Id="rId187" Type="http://schemas.openxmlformats.org/officeDocument/2006/relationships/hyperlink" Target="https://www.bm.nuu.edu.tw/2022/01/19/&#24501;&#31295;&#65281;&#65281;2022&#31532;&#21313;&#19977;&#23622;&#21069;&#30651;&#31649;&#29702;&#23416;&#34899;&#33287;&#29986;&#26989;&#36264;&#21218;&#30740;&#35342;/" TargetMode="External"/><Relationship Id="rId1" Type="http://schemas.openxmlformats.org/officeDocument/2006/relationships/hyperlink" Target="https://www.icahdq.org/page/ICA2022" TargetMode="External"/><Relationship Id="rId212" Type="http://schemas.openxmlformats.org/officeDocument/2006/relationships/hyperlink" Target="https://www.bm.nuu.edu.tw/2022/01/19/&#24501;&#31295;&#65281;&#65281;2022&#31532;&#21313;&#19977;&#23622;&#21069;&#30651;&#31649;&#29702;&#23416;&#34899;&#33287;&#29986;&#26989;&#36264;&#21218;&#30740;&#35342;/" TargetMode="External"/><Relationship Id="rId28" Type="http://schemas.openxmlformats.org/officeDocument/2006/relationships/hyperlink" Target="https://sites.google.com/email.nchu.edu.tw/2022iccis/" TargetMode="External"/><Relationship Id="rId49" Type="http://schemas.openxmlformats.org/officeDocument/2006/relationships/hyperlink" Target="http://www.stam.org.tw/news2.php?S=235&amp;P1=" TargetMode="External"/><Relationship Id="rId114" Type="http://schemas.openxmlformats.org/officeDocument/2006/relationships/hyperlink" Target="http://ilt2022.ncut.edu.tw/" TargetMode="External"/><Relationship Id="rId60" Type="http://schemas.openxmlformats.org/officeDocument/2006/relationships/hyperlink" Target="https://www.cienve.org.tw/NewsView/NewsInfo?id=2630" TargetMode="External"/><Relationship Id="rId81" Type="http://schemas.openxmlformats.org/officeDocument/2006/relationships/hyperlink" Target="https://communitytaiwan.moc.gov.tw/Item/Detail/2022-FAPCE-&#20126;&#22826;&#31038;&#36896;&#35542;&#22727;&#26280;&#23416;&#34899;" TargetMode="External"/><Relationship Id="rId135" Type="http://schemas.openxmlformats.org/officeDocument/2006/relationships/hyperlink" Target="http://tces.org.tw/2022/02/08/icce-tw-call-for-paper/" TargetMode="External"/><Relationship Id="rId156" Type="http://schemas.openxmlformats.org/officeDocument/2006/relationships/hyperlink" Target="https://www.bm.nuu.edu.tw/2022/01/19/&#24501;&#31295;&#65281;&#65281;2022&#31532;&#21313;&#19977;&#23622;&#21069;&#30651;&#31649;&#29702;&#23416;&#34899;&#33287;&#29986;&#26989;&#36264;&#21218;&#30740;&#35342;/" TargetMode="External"/><Relationship Id="rId177" Type="http://schemas.openxmlformats.org/officeDocument/2006/relationships/hyperlink" Target="https://www.mdpi.com/about/announcements/4505" TargetMode="External"/><Relationship Id="rId198" Type="http://schemas.openxmlformats.org/officeDocument/2006/relationships/hyperlink" Target="https://www.bm.nuu.edu.tw/2022/01/19/&#24501;&#31295;&#65281;&#65281;2022&#31532;&#21313;&#19977;&#23622;&#21069;&#30651;&#31649;&#29702;&#23416;&#34899;&#33287;&#29986;&#26989;&#36264;&#21218;&#30740;&#35342;/" TargetMode="External"/><Relationship Id="rId202" Type="http://schemas.openxmlformats.org/officeDocument/2006/relationships/hyperlink" Target="https://aparm2022.conf.tw/site/page.aspx?pid=901&amp;sid=1420&amp;lang=en" TargetMode="External"/><Relationship Id="rId18" Type="http://schemas.openxmlformats.org/officeDocument/2006/relationships/hyperlink" Target="http://ccstaiwan.org/newdetail.asp?WN_ID=1559" TargetMode="External"/><Relationship Id="rId39" Type="http://schemas.openxmlformats.org/officeDocument/2006/relationships/hyperlink" Target="https://ic3mt2022.conf.tw/site/page.aspx?pid=901&amp;sid=1421&amp;lang=en" TargetMode="External"/><Relationship Id="rId50" Type="http://schemas.openxmlformats.org/officeDocument/2006/relationships/hyperlink" Target="https://csme2022.nuu.edu.tw/site/page.aspx?pid=901&amp;sid=1457&amp;lang=cht" TargetMode="External"/><Relationship Id="rId104" Type="http://schemas.openxmlformats.org/officeDocument/2006/relationships/hyperlink" Target="http://tces.org.tw/2022/02/08/icce-tw-call-for-paper/" TargetMode="External"/><Relationship Id="rId125" Type="http://schemas.openxmlformats.org/officeDocument/2006/relationships/hyperlink" Target="https://csme2022.nuu.edu.tw/site/page.aspx?pid=901&amp;sid=1457&amp;lang=cht" TargetMode="External"/><Relationship Id="rId146" Type="http://schemas.openxmlformats.org/officeDocument/2006/relationships/hyperlink" Target="https://www.beclass.com/rid=26488d761e77d918458a" TargetMode="External"/><Relationship Id="rId167" Type="http://schemas.openxmlformats.org/officeDocument/2006/relationships/hyperlink" Target="https://ciie2022.conf.tw/site/page.aspx?pid=266&amp;sid=1449&amp;lang=cht" TargetMode="External"/><Relationship Id="rId188" Type="http://schemas.openxmlformats.org/officeDocument/2006/relationships/hyperlink" Target="https://apibm.nuk.edu.tw/p/406-1024-58123,r26.php?Lang=zh-tw" TargetMode="External"/><Relationship Id="rId71" Type="http://schemas.openxmlformats.org/officeDocument/2006/relationships/hyperlink" Target="https://oheomonc2022.toha.org.tw/" TargetMode="External"/><Relationship Id="rId92" Type="http://schemas.openxmlformats.org/officeDocument/2006/relationships/hyperlink" Target="https://www.gophotonics.com/events/details/465-laser-congress-2022" TargetMode="External"/><Relationship Id="rId213" Type="http://schemas.openxmlformats.org/officeDocument/2006/relationships/hyperlink" Target="https://www.bm.nuu.edu.tw/2022/01/19/&#24501;&#31295;&#65281;&#65281;2022&#31532;&#21313;&#19977;&#23622;&#21069;&#30651;&#31649;&#29702;&#23416;&#34899;&#33287;&#29986;&#26989;&#36264;&#21218;&#30740;&#35342;/" TargetMode="External"/><Relationship Id="rId2" Type="http://schemas.openxmlformats.org/officeDocument/2006/relationships/hyperlink" Target="https://culture360.asef.org/opportunities/antwerp-12th-international-conference-cultural-policy-research-iccpr-2022/" TargetMode="External"/><Relationship Id="rId29" Type="http://schemas.openxmlformats.org/officeDocument/2006/relationships/hyperlink" Target="https://2022twiche.tw/" TargetMode="External"/><Relationship Id="rId40" Type="http://schemas.openxmlformats.org/officeDocument/2006/relationships/hyperlink" Target="https://csme2022.nuu.edu.tw/site/page.aspx?pid=901&amp;sid=1457&amp;lang=cht" TargetMode="External"/><Relationship Id="rId115" Type="http://schemas.openxmlformats.org/officeDocument/2006/relationships/hyperlink" Target="http://site.etop.org.tw/2022POWER/index.php?c=pub&amp;m=loadpage&amp;d=pub&amp;mid=1104" TargetMode="External"/><Relationship Id="rId136" Type="http://schemas.openxmlformats.org/officeDocument/2006/relationships/hyperlink" Target="https://2022.icasi-conf.net/" TargetMode="External"/><Relationship Id="rId157" Type="http://schemas.openxmlformats.org/officeDocument/2006/relationships/hyperlink" Target="https://www.bm.nuu.edu.tw/2022/01/19/&#24501;&#31295;&#65281;&#65281;2022&#31532;&#21313;&#19977;&#23622;&#21069;&#30651;&#31649;&#29702;&#23416;&#34899;&#33287;&#29986;&#26989;&#36264;&#21218;&#30740;&#35342;/" TargetMode="External"/><Relationship Id="rId178" Type="http://schemas.openxmlformats.org/officeDocument/2006/relationships/hyperlink" Target="https://www.mdpi.com/about/announcements/4505" TargetMode="External"/><Relationship Id="rId61" Type="http://schemas.openxmlformats.org/officeDocument/2006/relationships/hyperlink" Target="http://cese-conference.org/2022-program.htm" TargetMode="External"/><Relationship Id="rId82" Type="http://schemas.openxmlformats.org/officeDocument/2006/relationships/hyperlink" Target="https://secretary.nuu.edu.tw/p/404-1003-45956-1.php?Lang=zh-tw" TargetMode="External"/><Relationship Id="rId199" Type="http://schemas.openxmlformats.org/officeDocument/2006/relationships/hyperlink" Target="https://www.bm.nuu.edu.tw/2022/01/19/&#24501;&#31295;&#65281;&#65281;2022&#31532;&#21313;&#19977;&#23622;&#21069;&#30651;&#31649;&#29702;&#23416;&#34899;&#33287;&#29986;&#26989;&#36264;&#21218;&#30740;&#35342;/" TargetMode="External"/><Relationship Id="rId203" Type="http://schemas.openxmlformats.org/officeDocument/2006/relationships/hyperlink" Target="https://ie.yasar.edu.tr/en/infus-2022/" TargetMode="External"/><Relationship Id="rId19" Type="http://schemas.openxmlformats.org/officeDocument/2006/relationships/hyperlink" Target="https://www.ncree.org/conference/index.aspx?n=I20221109A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onghui.com.tw/Product_Num.aspx?id=1099" TargetMode="External"/><Relationship Id="rId2" Type="http://schemas.openxmlformats.org/officeDocument/2006/relationships/hyperlink" Target="https://www.books.com.tw/products/0010936136111-2410-H-239-001-" TargetMode="External"/><Relationship Id="rId1" Type="http://schemas.openxmlformats.org/officeDocument/2006/relationships/hyperlink" Target="https://www.books.com.tw/products/0010925445" TargetMode="External"/><Relationship Id="rId4" Type="http://schemas.openxmlformats.org/officeDocument/2006/relationships/hyperlink" Target="http://www.songhui.com.tw/Product_Num.aspx?id=10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8"/>
  <sheetViews>
    <sheetView tabSelected="1" workbookViewId="0">
      <selection sqref="A1:T1"/>
    </sheetView>
  </sheetViews>
  <sheetFormatPr defaultRowHeight="16.2"/>
  <cols>
    <col min="1" max="1" width="9.21875" style="1" customWidth="1"/>
    <col min="2" max="2" width="28.44140625" style="1" customWidth="1"/>
    <col min="3" max="1024" width="9.21875" style="1" customWidth="1"/>
  </cols>
  <sheetData>
    <row r="1" spans="1:20" ht="30" customHeight="1">
      <c r="A1" s="30" t="s">
        <v>0</v>
      </c>
      <c r="B1" s="30"/>
      <c r="C1" s="30"/>
      <c r="D1" s="30"/>
      <c r="E1" s="30"/>
      <c r="F1" s="30"/>
      <c r="G1" s="30"/>
      <c r="H1" s="30"/>
      <c r="I1" s="30"/>
      <c r="J1" s="30"/>
      <c r="K1" s="30"/>
      <c r="L1" s="30"/>
      <c r="M1" s="30"/>
      <c r="N1" s="30"/>
      <c r="O1" s="30"/>
      <c r="P1" s="30"/>
      <c r="Q1" s="30"/>
      <c r="R1" s="30"/>
      <c r="S1" s="30"/>
      <c r="T1" s="30"/>
    </row>
    <row r="2" spans="1:20">
      <c r="A2" s="31" t="s">
        <v>1</v>
      </c>
      <c r="B2" s="31" t="s">
        <v>2</v>
      </c>
      <c r="C2" s="31" t="s">
        <v>3</v>
      </c>
      <c r="D2" s="31"/>
      <c r="E2" s="31"/>
      <c r="F2" s="31"/>
      <c r="G2" s="31"/>
      <c r="H2" s="31"/>
      <c r="I2" s="31"/>
      <c r="J2" s="31"/>
      <c r="K2" s="31" t="s">
        <v>4</v>
      </c>
      <c r="L2" s="31"/>
      <c r="M2" s="31"/>
      <c r="N2" s="31" t="s">
        <v>5</v>
      </c>
      <c r="O2" s="31"/>
      <c r="P2" s="31"/>
      <c r="Q2" s="31"/>
      <c r="R2" s="31"/>
      <c r="S2" s="31" t="s">
        <v>6</v>
      </c>
      <c r="T2" s="32" t="s">
        <v>7</v>
      </c>
    </row>
    <row r="3" spans="1:20">
      <c r="A3" s="31"/>
      <c r="B3" s="31"/>
      <c r="C3" s="33" t="s">
        <v>8</v>
      </c>
      <c r="D3" s="33" t="s">
        <v>9</v>
      </c>
      <c r="E3" s="33" t="s">
        <v>10</v>
      </c>
      <c r="F3" s="33" t="s">
        <v>11</v>
      </c>
      <c r="G3" s="33" t="s">
        <v>12</v>
      </c>
      <c r="H3" s="33" t="s">
        <v>13</v>
      </c>
      <c r="I3" s="33" t="s">
        <v>14</v>
      </c>
      <c r="J3" s="33" t="s">
        <v>15</v>
      </c>
      <c r="K3" s="31" t="s">
        <v>16</v>
      </c>
      <c r="L3" s="31"/>
      <c r="M3" s="31" t="s">
        <v>17</v>
      </c>
      <c r="N3" s="31" t="s">
        <v>18</v>
      </c>
      <c r="O3" s="31" t="s">
        <v>19</v>
      </c>
      <c r="P3" s="31" t="s">
        <v>20</v>
      </c>
      <c r="Q3" s="31" t="s">
        <v>21</v>
      </c>
      <c r="R3" s="31" t="s">
        <v>22</v>
      </c>
      <c r="S3" s="31"/>
      <c r="T3" s="32"/>
    </row>
    <row r="4" spans="1:20">
      <c r="A4" s="31"/>
      <c r="B4" s="31"/>
      <c r="C4" s="33"/>
      <c r="D4" s="33"/>
      <c r="E4" s="33"/>
      <c r="F4" s="33"/>
      <c r="G4" s="33"/>
      <c r="H4" s="33"/>
      <c r="I4" s="33"/>
      <c r="J4" s="33"/>
      <c r="K4" s="2" t="s">
        <v>23</v>
      </c>
      <c r="L4" s="2" t="s">
        <v>24</v>
      </c>
      <c r="M4" s="31"/>
      <c r="N4" s="31"/>
      <c r="O4" s="31"/>
      <c r="P4" s="31"/>
      <c r="Q4" s="31"/>
      <c r="R4" s="31"/>
      <c r="S4" s="31"/>
      <c r="T4" s="32"/>
    </row>
    <row r="5" spans="1:20" ht="18.75" customHeight="1">
      <c r="A5" s="35" t="s">
        <v>25</v>
      </c>
      <c r="B5" s="3" t="s">
        <v>26</v>
      </c>
      <c r="C5" s="44">
        <v>0</v>
      </c>
      <c r="D5" s="44">
        <v>0</v>
      </c>
      <c r="E5" s="44">
        <v>0</v>
      </c>
      <c r="F5" s="44">
        <v>0</v>
      </c>
      <c r="G5" s="44">
        <v>2</v>
      </c>
      <c r="H5" s="44">
        <v>0</v>
      </c>
      <c r="I5" s="44">
        <v>1</v>
      </c>
      <c r="J5" s="44">
        <f>SUM(C5:I5)</f>
        <v>3</v>
      </c>
      <c r="K5" s="44">
        <v>2</v>
      </c>
      <c r="L5" s="44">
        <v>2</v>
      </c>
      <c r="M5" s="44">
        <v>2</v>
      </c>
      <c r="N5" s="44"/>
      <c r="O5" s="44"/>
      <c r="P5" s="44"/>
      <c r="Q5" s="44"/>
      <c r="R5" s="44"/>
      <c r="S5" s="44"/>
      <c r="T5" s="45">
        <v>2</v>
      </c>
    </row>
    <row r="6" spans="1:20" ht="18.75" customHeight="1">
      <c r="A6" s="35"/>
      <c r="B6" s="4" t="s">
        <v>27</v>
      </c>
      <c r="C6" s="46">
        <v>0</v>
      </c>
      <c r="D6" s="46">
        <v>1</v>
      </c>
      <c r="E6" s="46">
        <v>0</v>
      </c>
      <c r="F6" s="46">
        <v>0</v>
      </c>
      <c r="G6" s="46">
        <v>1</v>
      </c>
      <c r="H6" s="46">
        <v>0</v>
      </c>
      <c r="I6" s="46">
        <v>0</v>
      </c>
      <c r="J6" s="46">
        <f>SUM(C6:I6)</f>
        <v>2</v>
      </c>
      <c r="K6" s="46">
        <v>3</v>
      </c>
      <c r="L6" s="46">
        <v>3</v>
      </c>
      <c r="M6" s="46">
        <v>6</v>
      </c>
      <c r="N6" s="46"/>
      <c r="O6" s="46"/>
      <c r="P6" s="46"/>
      <c r="Q6" s="46"/>
      <c r="R6" s="46"/>
      <c r="S6" s="46"/>
      <c r="T6" s="47"/>
    </row>
    <row r="7" spans="1:20" ht="18.75" customHeight="1">
      <c r="A7" s="36" t="s">
        <v>28</v>
      </c>
      <c r="B7" s="36"/>
      <c r="C7" s="48">
        <f t="shared" ref="C7:I7" si="0">SUM(C5:C6)</f>
        <v>0</v>
      </c>
      <c r="D7" s="48">
        <f t="shared" si="0"/>
        <v>1</v>
      </c>
      <c r="E7" s="48">
        <f t="shared" si="0"/>
        <v>0</v>
      </c>
      <c r="F7" s="48">
        <f t="shared" si="0"/>
        <v>0</v>
      </c>
      <c r="G7" s="48">
        <f t="shared" si="0"/>
        <v>3</v>
      </c>
      <c r="H7" s="48">
        <f t="shared" si="0"/>
        <v>0</v>
      </c>
      <c r="I7" s="48">
        <f t="shared" si="0"/>
        <v>1</v>
      </c>
      <c r="J7" s="48">
        <f>SUM(C7:I7)</f>
        <v>5</v>
      </c>
      <c r="K7" s="48">
        <f t="shared" ref="K7:T7" si="1">SUM(K5:K6)</f>
        <v>5</v>
      </c>
      <c r="L7" s="48">
        <f t="shared" si="1"/>
        <v>5</v>
      </c>
      <c r="M7" s="48">
        <f t="shared" si="1"/>
        <v>8</v>
      </c>
      <c r="N7" s="48">
        <f t="shared" si="1"/>
        <v>0</v>
      </c>
      <c r="O7" s="48">
        <f t="shared" si="1"/>
        <v>0</v>
      </c>
      <c r="P7" s="48">
        <f t="shared" si="1"/>
        <v>0</v>
      </c>
      <c r="Q7" s="48">
        <f t="shared" si="1"/>
        <v>0</v>
      </c>
      <c r="R7" s="48">
        <f t="shared" si="1"/>
        <v>0</v>
      </c>
      <c r="S7" s="48">
        <f t="shared" si="1"/>
        <v>0</v>
      </c>
      <c r="T7" s="49">
        <f t="shared" si="1"/>
        <v>2</v>
      </c>
    </row>
    <row r="8" spans="1:20" ht="18.75" customHeight="1">
      <c r="A8" s="34" t="s">
        <v>29</v>
      </c>
      <c r="B8" s="5" t="s">
        <v>30</v>
      </c>
      <c r="C8" s="50">
        <v>0</v>
      </c>
      <c r="D8" s="50">
        <v>0</v>
      </c>
      <c r="E8" s="50">
        <v>0</v>
      </c>
      <c r="F8" s="50">
        <v>0</v>
      </c>
      <c r="G8" s="50">
        <v>0</v>
      </c>
      <c r="H8" s="50">
        <v>0</v>
      </c>
      <c r="I8" s="50">
        <v>0</v>
      </c>
      <c r="J8" s="50">
        <f>SUM(C8:I8)</f>
        <v>0</v>
      </c>
      <c r="K8" s="50">
        <v>0</v>
      </c>
      <c r="L8" s="50">
        <v>0</v>
      </c>
      <c r="M8" s="50">
        <v>0</v>
      </c>
      <c r="N8" s="50"/>
      <c r="O8" s="50"/>
      <c r="P8" s="50"/>
      <c r="Q8" s="50"/>
      <c r="R8" s="50"/>
      <c r="S8" s="50">
        <v>1</v>
      </c>
      <c r="T8" s="51"/>
    </row>
    <row r="9" spans="1:20" ht="18.75" customHeight="1">
      <c r="A9" s="34"/>
      <c r="B9" s="4" t="s">
        <v>31</v>
      </c>
      <c r="C9" s="46">
        <v>0</v>
      </c>
      <c r="D9" s="46">
        <v>0</v>
      </c>
      <c r="E9" s="46">
        <v>0</v>
      </c>
      <c r="F9" s="46">
        <v>0</v>
      </c>
      <c r="G9" s="46">
        <v>0</v>
      </c>
      <c r="H9" s="46">
        <v>0</v>
      </c>
      <c r="I9" s="46">
        <v>0</v>
      </c>
      <c r="J9" s="46">
        <f>SUM(C9:I9)</f>
        <v>0</v>
      </c>
      <c r="K9" s="46">
        <v>0</v>
      </c>
      <c r="L9" s="46">
        <v>0</v>
      </c>
      <c r="M9" s="46">
        <v>0</v>
      </c>
      <c r="N9" s="46"/>
      <c r="O9" s="46"/>
      <c r="P9" s="46"/>
      <c r="Q9" s="46"/>
      <c r="R9" s="46"/>
      <c r="S9" s="46"/>
      <c r="T9" s="47"/>
    </row>
    <row r="10" spans="1:20" ht="18.75" customHeight="1">
      <c r="A10" s="36" t="s">
        <v>32</v>
      </c>
      <c r="B10" s="36"/>
      <c r="C10" s="48">
        <f t="shared" ref="C10:T10" si="2">SUM(C8:C9)</f>
        <v>0</v>
      </c>
      <c r="D10" s="48">
        <f t="shared" si="2"/>
        <v>0</v>
      </c>
      <c r="E10" s="48">
        <f t="shared" si="2"/>
        <v>0</v>
      </c>
      <c r="F10" s="48">
        <f t="shared" si="2"/>
        <v>0</v>
      </c>
      <c r="G10" s="48">
        <f t="shared" si="2"/>
        <v>0</v>
      </c>
      <c r="H10" s="48">
        <f t="shared" si="2"/>
        <v>0</v>
      </c>
      <c r="I10" s="48">
        <f t="shared" si="2"/>
        <v>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1</v>
      </c>
      <c r="T10" s="49">
        <f t="shared" si="2"/>
        <v>0</v>
      </c>
    </row>
    <row r="11" spans="1:20" ht="20.399999999999999" customHeight="1">
      <c r="A11" s="34" t="s">
        <v>33</v>
      </c>
      <c r="B11" s="5" t="s">
        <v>34</v>
      </c>
      <c r="C11" s="50">
        <v>0</v>
      </c>
      <c r="D11" s="50">
        <v>1</v>
      </c>
      <c r="E11" s="50">
        <v>0</v>
      </c>
      <c r="F11" s="50">
        <v>0</v>
      </c>
      <c r="G11" s="50">
        <v>0</v>
      </c>
      <c r="H11" s="50">
        <v>0</v>
      </c>
      <c r="I11" s="50">
        <v>2</v>
      </c>
      <c r="J11" s="50">
        <f t="shared" ref="J11:J21" si="3">SUM(C11:I11)</f>
        <v>3</v>
      </c>
      <c r="K11" s="50">
        <v>19</v>
      </c>
      <c r="L11" s="50">
        <v>2</v>
      </c>
      <c r="M11" s="50">
        <v>14</v>
      </c>
      <c r="N11" s="50"/>
      <c r="O11" s="50"/>
      <c r="P11" s="50"/>
      <c r="Q11" s="50"/>
      <c r="R11" s="50"/>
      <c r="S11" s="50"/>
      <c r="T11" s="51">
        <v>2</v>
      </c>
    </row>
    <row r="12" spans="1:20" ht="20.399999999999999" customHeight="1">
      <c r="A12" s="34"/>
      <c r="B12" s="6" t="s">
        <v>35</v>
      </c>
      <c r="C12" s="52">
        <v>0</v>
      </c>
      <c r="D12" s="52">
        <v>2</v>
      </c>
      <c r="E12" s="52">
        <v>0</v>
      </c>
      <c r="F12" s="52">
        <v>0</v>
      </c>
      <c r="G12" s="52">
        <v>0</v>
      </c>
      <c r="H12" s="52">
        <v>0</v>
      </c>
      <c r="I12" s="52">
        <v>2</v>
      </c>
      <c r="J12" s="52">
        <f t="shared" si="3"/>
        <v>4</v>
      </c>
      <c r="K12" s="52">
        <v>0</v>
      </c>
      <c r="L12" s="52">
        <v>1</v>
      </c>
      <c r="M12" s="52">
        <v>1</v>
      </c>
      <c r="N12" s="52"/>
      <c r="O12" s="52"/>
      <c r="P12" s="52"/>
      <c r="Q12" s="52"/>
      <c r="R12" s="52"/>
      <c r="S12" s="52"/>
      <c r="T12" s="53">
        <v>1</v>
      </c>
    </row>
    <row r="13" spans="1:20" ht="20.399999999999999" customHeight="1">
      <c r="A13" s="34"/>
      <c r="B13" s="3" t="s">
        <v>36</v>
      </c>
      <c r="C13" s="44">
        <v>0</v>
      </c>
      <c r="D13" s="44">
        <v>0</v>
      </c>
      <c r="E13" s="44">
        <v>0</v>
      </c>
      <c r="F13" s="44">
        <v>0</v>
      </c>
      <c r="G13" s="44">
        <v>0</v>
      </c>
      <c r="H13" s="44">
        <v>0</v>
      </c>
      <c r="I13" s="44">
        <v>6</v>
      </c>
      <c r="J13" s="44">
        <f t="shared" si="3"/>
        <v>6</v>
      </c>
      <c r="K13" s="44">
        <v>3</v>
      </c>
      <c r="L13" s="44">
        <v>1</v>
      </c>
      <c r="M13" s="44">
        <v>3</v>
      </c>
      <c r="N13" s="44"/>
      <c r="O13" s="44"/>
      <c r="P13" s="44"/>
      <c r="Q13" s="44"/>
      <c r="R13" s="44"/>
      <c r="S13" s="44">
        <v>1</v>
      </c>
      <c r="T13" s="45"/>
    </row>
    <row r="14" spans="1:20" ht="20.399999999999999" customHeight="1">
      <c r="A14" s="38" t="s">
        <v>37</v>
      </c>
      <c r="B14" s="38"/>
      <c r="C14" s="54">
        <f t="shared" ref="C14:I14" si="4">SUM(C11:C13)</f>
        <v>0</v>
      </c>
      <c r="D14" s="54">
        <f t="shared" si="4"/>
        <v>3</v>
      </c>
      <c r="E14" s="54">
        <f t="shared" si="4"/>
        <v>0</v>
      </c>
      <c r="F14" s="54">
        <f t="shared" si="4"/>
        <v>0</v>
      </c>
      <c r="G14" s="54">
        <f t="shared" si="4"/>
        <v>0</v>
      </c>
      <c r="H14" s="54">
        <f t="shared" si="4"/>
        <v>0</v>
      </c>
      <c r="I14" s="54">
        <f t="shared" si="4"/>
        <v>10</v>
      </c>
      <c r="J14" s="54">
        <f t="shared" si="3"/>
        <v>13</v>
      </c>
      <c r="K14" s="54">
        <f t="shared" ref="K14:T14" si="5">SUM(K11:K13)</f>
        <v>22</v>
      </c>
      <c r="L14" s="54">
        <f t="shared" si="5"/>
        <v>4</v>
      </c>
      <c r="M14" s="54">
        <f t="shared" si="5"/>
        <v>18</v>
      </c>
      <c r="N14" s="54">
        <f t="shared" si="5"/>
        <v>0</v>
      </c>
      <c r="O14" s="54">
        <f t="shared" si="5"/>
        <v>0</v>
      </c>
      <c r="P14" s="54">
        <f t="shared" si="5"/>
        <v>0</v>
      </c>
      <c r="Q14" s="54">
        <f t="shared" si="5"/>
        <v>0</v>
      </c>
      <c r="R14" s="54">
        <f t="shared" si="5"/>
        <v>0</v>
      </c>
      <c r="S14" s="54">
        <f t="shared" si="5"/>
        <v>1</v>
      </c>
      <c r="T14" s="55">
        <f t="shared" si="5"/>
        <v>3</v>
      </c>
    </row>
    <row r="15" spans="1:20" ht="20.399999999999999" customHeight="1">
      <c r="A15" s="34" t="s">
        <v>38</v>
      </c>
      <c r="B15" s="4" t="s">
        <v>39</v>
      </c>
      <c r="C15" s="46">
        <f>4+3</f>
        <v>7</v>
      </c>
      <c r="D15" s="46">
        <v>0</v>
      </c>
      <c r="E15" s="46">
        <v>0</v>
      </c>
      <c r="F15" s="46">
        <v>0</v>
      </c>
      <c r="G15" s="46">
        <v>0</v>
      </c>
      <c r="H15" s="46">
        <v>0</v>
      </c>
      <c r="I15" s="46">
        <v>0</v>
      </c>
      <c r="J15" s="46">
        <f t="shared" si="3"/>
        <v>7</v>
      </c>
      <c r="K15" s="46">
        <v>0</v>
      </c>
      <c r="L15" s="46">
        <v>0</v>
      </c>
      <c r="M15" s="46">
        <v>0</v>
      </c>
      <c r="N15" s="46"/>
      <c r="O15" s="46"/>
      <c r="P15" s="46"/>
      <c r="Q15" s="46"/>
      <c r="R15" s="46"/>
      <c r="S15" s="46"/>
      <c r="T15" s="47"/>
    </row>
    <row r="16" spans="1:20" ht="20.399999999999999" customHeight="1">
      <c r="A16" s="34"/>
      <c r="B16" s="5" t="s">
        <v>40</v>
      </c>
      <c r="C16" s="50">
        <v>18</v>
      </c>
      <c r="D16" s="50">
        <v>1</v>
      </c>
      <c r="E16" s="50">
        <v>0</v>
      </c>
      <c r="F16" s="50">
        <v>0</v>
      </c>
      <c r="G16" s="50">
        <v>0</v>
      </c>
      <c r="H16" s="50">
        <v>0</v>
      </c>
      <c r="I16" s="50">
        <f>1+3</f>
        <v>4</v>
      </c>
      <c r="J16" s="50">
        <f t="shared" si="3"/>
        <v>23</v>
      </c>
      <c r="K16" s="50">
        <v>25</v>
      </c>
      <c r="L16" s="50">
        <v>0</v>
      </c>
      <c r="M16" s="50">
        <v>3</v>
      </c>
      <c r="N16" s="50"/>
      <c r="O16" s="50"/>
      <c r="P16" s="50"/>
      <c r="Q16" s="50"/>
      <c r="R16" s="50"/>
      <c r="S16" s="50"/>
      <c r="T16" s="51"/>
    </row>
    <row r="17" spans="1:20" ht="20.399999999999999" customHeight="1">
      <c r="A17" s="34"/>
      <c r="B17" s="5" t="s">
        <v>41</v>
      </c>
      <c r="C17" s="50">
        <v>13</v>
      </c>
      <c r="D17" s="50">
        <v>0</v>
      </c>
      <c r="E17" s="50">
        <v>0</v>
      </c>
      <c r="F17" s="50">
        <v>0</v>
      </c>
      <c r="G17" s="50">
        <v>0</v>
      </c>
      <c r="H17" s="50">
        <v>0</v>
      </c>
      <c r="I17" s="50">
        <v>1</v>
      </c>
      <c r="J17" s="50">
        <f t="shared" si="3"/>
        <v>14</v>
      </c>
      <c r="K17" s="50">
        <v>12</v>
      </c>
      <c r="L17" s="50">
        <v>0</v>
      </c>
      <c r="M17" s="50">
        <v>3</v>
      </c>
      <c r="N17" s="50"/>
      <c r="O17" s="50"/>
      <c r="P17" s="50"/>
      <c r="Q17" s="50"/>
      <c r="R17" s="50"/>
      <c r="S17" s="50"/>
      <c r="T17" s="51"/>
    </row>
    <row r="18" spans="1:20" ht="20.399999999999999" customHeight="1">
      <c r="A18" s="34"/>
      <c r="B18" s="4" t="s">
        <v>42</v>
      </c>
      <c r="C18" s="46">
        <f>11+2</f>
        <v>13</v>
      </c>
      <c r="D18" s="46">
        <v>0</v>
      </c>
      <c r="E18" s="46">
        <v>0</v>
      </c>
      <c r="F18" s="46">
        <v>0</v>
      </c>
      <c r="G18" s="46">
        <v>0</v>
      </c>
      <c r="H18" s="46">
        <v>0</v>
      </c>
      <c r="I18" s="46">
        <v>3</v>
      </c>
      <c r="J18" s="46">
        <f t="shared" si="3"/>
        <v>16</v>
      </c>
      <c r="K18" s="46">
        <v>20</v>
      </c>
      <c r="L18" s="46">
        <v>2</v>
      </c>
      <c r="M18" s="46">
        <v>5</v>
      </c>
      <c r="N18" s="46"/>
      <c r="O18" s="46"/>
      <c r="P18" s="46"/>
      <c r="Q18" s="46"/>
      <c r="R18" s="46"/>
      <c r="S18" s="46"/>
      <c r="T18" s="47"/>
    </row>
    <row r="19" spans="1:20" ht="20.399999999999999" customHeight="1">
      <c r="A19" s="34"/>
      <c r="B19" s="5" t="s">
        <v>43</v>
      </c>
      <c r="C19" s="50">
        <v>9</v>
      </c>
      <c r="D19" s="50">
        <v>0</v>
      </c>
      <c r="E19" s="50">
        <v>0</v>
      </c>
      <c r="F19" s="50">
        <v>0</v>
      </c>
      <c r="G19" s="50">
        <v>0</v>
      </c>
      <c r="H19" s="50">
        <v>0</v>
      </c>
      <c r="I19" s="50">
        <v>1</v>
      </c>
      <c r="J19" s="50">
        <f t="shared" si="3"/>
        <v>10</v>
      </c>
      <c r="K19" s="50">
        <v>4</v>
      </c>
      <c r="L19" s="50">
        <v>0</v>
      </c>
      <c r="M19" s="50">
        <v>2</v>
      </c>
      <c r="N19" s="50"/>
      <c r="O19" s="50"/>
      <c r="P19" s="50">
        <v>1</v>
      </c>
      <c r="Q19" s="50"/>
      <c r="R19" s="50"/>
      <c r="S19" s="50"/>
      <c r="T19" s="51"/>
    </row>
    <row r="20" spans="1:20" ht="20.399999999999999" customHeight="1">
      <c r="A20" s="34"/>
      <c r="B20" s="4" t="s">
        <v>44</v>
      </c>
      <c r="C20" s="46">
        <f>29+4+3</f>
        <v>36</v>
      </c>
      <c r="D20" s="46">
        <v>0</v>
      </c>
      <c r="E20" s="46">
        <v>0</v>
      </c>
      <c r="F20" s="46">
        <v>0</v>
      </c>
      <c r="G20" s="46">
        <v>0</v>
      </c>
      <c r="H20" s="46">
        <v>0</v>
      </c>
      <c r="I20" s="46">
        <v>1</v>
      </c>
      <c r="J20" s="46">
        <f t="shared" si="3"/>
        <v>37</v>
      </c>
      <c r="K20" s="46">
        <v>25</v>
      </c>
      <c r="L20" s="46">
        <v>2</v>
      </c>
      <c r="M20" s="46">
        <v>4</v>
      </c>
      <c r="N20" s="46"/>
      <c r="O20" s="46"/>
      <c r="P20" s="46">
        <v>1</v>
      </c>
      <c r="Q20" s="46"/>
      <c r="R20" s="46"/>
      <c r="S20" s="46"/>
      <c r="T20" s="47"/>
    </row>
    <row r="21" spans="1:20" ht="20.399999999999999" customHeight="1">
      <c r="A21" s="34"/>
      <c r="B21" s="5" t="s">
        <v>45</v>
      </c>
      <c r="C21" s="50">
        <v>24</v>
      </c>
      <c r="D21" s="50">
        <v>0</v>
      </c>
      <c r="E21" s="50">
        <v>0</v>
      </c>
      <c r="F21" s="50">
        <v>0</v>
      </c>
      <c r="G21" s="50">
        <v>0</v>
      </c>
      <c r="H21" s="50">
        <v>0</v>
      </c>
      <c r="I21" s="50">
        <v>0</v>
      </c>
      <c r="J21" s="50">
        <f t="shared" si="3"/>
        <v>24</v>
      </c>
      <c r="K21" s="50">
        <v>13</v>
      </c>
      <c r="L21" s="50">
        <v>5</v>
      </c>
      <c r="M21" s="50">
        <v>6</v>
      </c>
      <c r="N21" s="50"/>
      <c r="O21" s="50"/>
      <c r="P21" s="50"/>
      <c r="Q21" s="50"/>
      <c r="R21" s="50"/>
      <c r="S21" s="50"/>
      <c r="T21" s="51"/>
    </row>
    <row r="22" spans="1:20" ht="20.399999999999999" customHeight="1">
      <c r="A22" s="36" t="s">
        <v>46</v>
      </c>
      <c r="B22" s="36"/>
      <c r="C22" s="48">
        <f t="shared" ref="C22:T22" si="6">SUM(C15:C21)</f>
        <v>120</v>
      </c>
      <c r="D22" s="48">
        <f t="shared" si="6"/>
        <v>1</v>
      </c>
      <c r="E22" s="48">
        <f t="shared" si="6"/>
        <v>0</v>
      </c>
      <c r="F22" s="48">
        <f t="shared" si="6"/>
        <v>0</v>
      </c>
      <c r="G22" s="48">
        <f t="shared" si="6"/>
        <v>0</v>
      </c>
      <c r="H22" s="48">
        <f t="shared" si="6"/>
        <v>0</v>
      </c>
      <c r="I22" s="48">
        <f t="shared" si="6"/>
        <v>10</v>
      </c>
      <c r="J22" s="48">
        <f t="shared" si="6"/>
        <v>131</v>
      </c>
      <c r="K22" s="48">
        <f t="shared" si="6"/>
        <v>99</v>
      </c>
      <c r="L22" s="48">
        <f t="shared" si="6"/>
        <v>9</v>
      </c>
      <c r="M22" s="48">
        <f t="shared" si="6"/>
        <v>23</v>
      </c>
      <c r="N22" s="48">
        <f t="shared" si="6"/>
        <v>0</v>
      </c>
      <c r="O22" s="48">
        <f t="shared" si="6"/>
        <v>0</v>
      </c>
      <c r="P22" s="48">
        <f t="shared" si="6"/>
        <v>2</v>
      </c>
      <c r="Q22" s="48">
        <f t="shared" si="6"/>
        <v>0</v>
      </c>
      <c r="R22" s="48">
        <f t="shared" si="6"/>
        <v>0</v>
      </c>
      <c r="S22" s="48">
        <f t="shared" si="6"/>
        <v>0</v>
      </c>
      <c r="T22" s="49">
        <f t="shared" si="6"/>
        <v>0</v>
      </c>
    </row>
    <row r="23" spans="1:20" ht="20.399999999999999" customHeight="1">
      <c r="A23" s="39" t="s">
        <v>47</v>
      </c>
      <c r="B23" s="7" t="s">
        <v>48</v>
      </c>
      <c r="C23" s="56">
        <v>2</v>
      </c>
      <c r="D23" s="56">
        <v>0</v>
      </c>
      <c r="E23" s="56">
        <v>0</v>
      </c>
      <c r="F23" s="56">
        <v>0</v>
      </c>
      <c r="G23" s="56">
        <v>0</v>
      </c>
      <c r="H23" s="56">
        <v>0</v>
      </c>
      <c r="I23" s="56">
        <v>0</v>
      </c>
      <c r="J23" s="56">
        <f t="shared" ref="J23:J30" si="7">SUM(C23:I23)</f>
        <v>2</v>
      </c>
      <c r="K23" s="56">
        <v>3</v>
      </c>
      <c r="L23" s="56">
        <v>3</v>
      </c>
      <c r="M23" s="56">
        <v>4</v>
      </c>
      <c r="N23" s="56"/>
      <c r="O23" s="56"/>
      <c r="P23" s="56"/>
      <c r="Q23" s="56"/>
      <c r="R23" s="56"/>
      <c r="S23" s="56"/>
      <c r="T23" s="57"/>
    </row>
    <row r="24" spans="1:20" ht="20.399999999999999" customHeight="1">
      <c r="A24" s="39"/>
      <c r="B24" s="4" t="s">
        <v>49</v>
      </c>
      <c r="C24" s="46">
        <v>0</v>
      </c>
      <c r="D24" s="46">
        <v>0</v>
      </c>
      <c r="E24" s="46">
        <v>0</v>
      </c>
      <c r="F24" s="46">
        <v>0</v>
      </c>
      <c r="G24" s="46">
        <v>0</v>
      </c>
      <c r="H24" s="46">
        <v>0</v>
      </c>
      <c r="I24" s="46">
        <v>3</v>
      </c>
      <c r="J24" s="46">
        <f t="shared" si="7"/>
        <v>3</v>
      </c>
      <c r="K24" s="46">
        <v>11</v>
      </c>
      <c r="L24" s="46">
        <v>0</v>
      </c>
      <c r="M24" s="46">
        <v>3</v>
      </c>
      <c r="N24" s="46"/>
      <c r="O24" s="46"/>
      <c r="P24" s="46"/>
      <c r="Q24" s="46"/>
      <c r="R24" s="46"/>
      <c r="S24" s="46"/>
      <c r="T24" s="47"/>
    </row>
    <row r="25" spans="1:20" ht="20.399999999999999" customHeight="1">
      <c r="A25" s="39"/>
      <c r="B25" s="3" t="s">
        <v>50</v>
      </c>
      <c r="C25" s="44">
        <v>0</v>
      </c>
      <c r="D25" s="44">
        <v>0</v>
      </c>
      <c r="E25" s="44">
        <v>0</v>
      </c>
      <c r="F25" s="44">
        <v>0</v>
      </c>
      <c r="G25" s="44">
        <v>0</v>
      </c>
      <c r="H25" s="44">
        <v>0</v>
      </c>
      <c r="I25" s="44">
        <v>0</v>
      </c>
      <c r="J25" s="44">
        <f t="shared" si="7"/>
        <v>0</v>
      </c>
      <c r="K25" s="44">
        <v>0</v>
      </c>
      <c r="L25" s="44">
        <v>0</v>
      </c>
      <c r="M25" s="44">
        <v>0</v>
      </c>
      <c r="N25" s="44"/>
      <c r="O25" s="44"/>
      <c r="P25" s="44"/>
      <c r="Q25" s="44"/>
      <c r="R25" s="44"/>
      <c r="S25" s="44"/>
      <c r="T25" s="45"/>
    </row>
    <row r="26" spans="1:20" ht="20.399999999999999" customHeight="1">
      <c r="A26" s="36" t="s">
        <v>51</v>
      </c>
      <c r="B26" s="36"/>
      <c r="C26" s="48">
        <f t="shared" ref="C26:I26" si="8">SUM(C23:C25)</f>
        <v>2</v>
      </c>
      <c r="D26" s="48">
        <f t="shared" si="8"/>
        <v>0</v>
      </c>
      <c r="E26" s="48">
        <f t="shared" si="8"/>
        <v>0</v>
      </c>
      <c r="F26" s="48">
        <f t="shared" si="8"/>
        <v>0</v>
      </c>
      <c r="G26" s="48">
        <f t="shared" si="8"/>
        <v>0</v>
      </c>
      <c r="H26" s="48">
        <f t="shared" si="8"/>
        <v>0</v>
      </c>
      <c r="I26" s="48">
        <f t="shared" si="8"/>
        <v>3</v>
      </c>
      <c r="J26" s="48">
        <f t="shared" si="7"/>
        <v>5</v>
      </c>
      <c r="K26" s="48">
        <f t="shared" ref="K26:T26" si="9">SUM(K23:K25)</f>
        <v>14</v>
      </c>
      <c r="L26" s="48">
        <f t="shared" si="9"/>
        <v>3</v>
      </c>
      <c r="M26" s="48">
        <f t="shared" si="9"/>
        <v>7</v>
      </c>
      <c r="N26" s="48">
        <f t="shared" si="9"/>
        <v>0</v>
      </c>
      <c r="O26" s="48">
        <f t="shared" si="9"/>
        <v>0</v>
      </c>
      <c r="P26" s="48">
        <f t="shared" si="9"/>
        <v>0</v>
      </c>
      <c r="Q26" s="48">
        <f t="shared" si="9"/>
        <v>0</v>
      </c>
      <c r="R26" s="48">
        <f t="shared" si="9"/>
        <v>0</v>
      </c>
      <c r="S26" s="48">
        <f t="shared" si="9"/>
        <v>0</v>
      </c>
      <c r="T26" s="49">
        <f t="shared" si="9"/>
        <v>0</v>
      </c>
    </row>
    <row r="27" spans="1:20" ht="20.399999999999999" customHeight="1">
      <c r="A27" s="34" t="s">
        <v>52</v>
      </c>
      <c r="B27" s="8" t="s">
        <v>53</v>
      </c>
      <c r="C27" s="58">
        <v>15</v>
      </c>
      <c r="D27" s="58">
        <v>0</v>
      </c>
      <c r="E27" s="58">
        <v>0</v>
      </c>
      <c r="F27" s="58">
        <v>0</v>
      </c>
      <c r="G27" s="58">
        <v>0</v>
      </c>
      <c r="H27" s="58">
        <v>0</v>
      </c>
      <c r="I27" s="58">
        <v>0</v>
      </c>
      <c r="J27" s="44">
        <f t="shared" si="7"/>
        <v>15</v>
      </c>
      <c r="K27" s="58">
        <v>16</v>
      </c>
      <c r="L27" s="58">
        <v>1</v>
      </c>
      <c r="M27" s="58">
        <v>16</v>
      </c>
      <c r="N27" s="58"/>
      <c r="O27" s="58"/>
      <c r="P27" s="58"/>
      <c r="Q27" s="58"/>
      <c r="R27" s="58"/>
      <c r="S27" s="58"/>
      <c r="T27" s="59"/>
    </row>
    <row r="28" spans="1:20" ht="20.399999999999999" customHeight="1">
      <c r="A28" s="34"/>
      <c r="B28" s="4" t="s">
        <v>54</v>
      </c>
      <c r="C28" s="46">
        <v>4</v>
      </c>
      <c r="D28" s="46">
        <v>0</v>
      </c>
      <c r="E28" s="46">
        <v>0</v>
      </c>
      <c r="F28" s="46">
        <v>0</v>
      </c>
      <c r="G28" s="46">
        <v>0</v>
      </c>
      <c r="H28" s="46">
        <v>0</v>
      </c>
      <c r="I28" s="46">
        <v>1</v>
      </c>
      <c r="J28" s="46">
        <f t="shared" si="7"/>
        <v>5</v>
      </c>
      <c r="K28" s="46">
        <v>6</v>
      </c>
      <c r="L28" s="46">
        <v>1</v>
      </c>
      <c r="M28" s="46">
        <v>1</v>
      </c>
      <c r="N28" s="46"/>
      <c r="O28" s="46"/>
      <c r="P28" s="46"/>
      <c r="Q28" s="46">
        <v>1</v>
      </c>
      <c r="R28" s="46"/>
      <c r="S28" s="46"/>
      <c r="T28" s="47"/>
    </row>
    <row r="29" spans="1:20" ht="20.399999999999999" customHeight="1">
      <c r="A29" s="34"/>
      <c r="B29" s="8" t="s">
        <v>55</v>
      </c>
      <c r="C29" s="58">
        <v>15</v>
      </c>
      <c r="D29" s="58">
        <v>0</v>
      </c>
      <c r="E29" s="58">
        <v>0</v>
      </c>
      <c r="F29" s="58">
        <v>0</v>
      </c>
      <c r="G29" s="58">
        <v>0</v>
      </c>
      <c r="H29" s="58">
        <v>0</v>
      </c>
      <c r="I29" s="58">
        <v>0</v>
      </c>
      <c r="J29" s="56">
        <f t="shared" si="7"/>
        <v>15</v>
      </c>
      <c r="K29" s="58">
        <v>43</v>
      </c>
      <c r="L29" s="58">
        <v>2</v>
      </c>
      <c r="M29" s="58">
        <v>21</v>
      </c>
      <c r="N29" s="58"/>
      <c r="O29" s="58"/>
      <c r="P29" s="58"/>
      <c r="Q29" s="58"/>
      <c r="R29" s="58"/>
      <c r="S29" s="58"/>
      <c r="T29" s="60"/>
    </row>
    <row r="30" spans="1:20" ht="20.399999999999999" customHeight="1">
      <c r="A30" s="34"/>
      <c r="B30" s="4" t="s">
        <v>56</v>
      </c>
      <c r="C30" s="46">
        <v>15</v>
      </c>
      <c r="D30" s="46">
        <v>0</v>
      </c>
      <c r="E30" s="46">
        <v>0</v>
      </c>
      <c r="F30" s="46">
        <v>0</v>
      </c>
      <c r="G30" s="46">
        <v>0</v>
      </c>
      <c r="H30" s="46">
        <v>0</v>
      </c>
      <c r="I30" s="46">
        <v>2</v>
      </c>
      <c r="J30" s="46">
        <f t="shared" si="7"/>
        <v>17</v>
      </c>
      <c r="K30" s="46">
        <v>18</v>
      </c>
      <c r="L30" s="46">
        <v>0</v>
      </c>
      <c r="M30" s="46">
        <v>9</v>
      </c>
      <c r="N30" s="46"/>
      <c r="O30" s="46"/>
      <c r="P30" s="46"/>
      <c r="Q30" s="46"/>
      <c r="R30" s="46"/>
      <c r="S30" s="46"/>
      <c r="T30" s="47"/>
    </row>
    <row r="31" spans="1:20" ht="20.399999999999999" customHeight="1">
      <c r="A31" s="36" t="s">
        <v>57</v>
      </c>
      <c r="B31" s="36"/>
      <c r="C31" s="54">
        <f t="shared" ref="C31:T31" si="10">SUM(C27:C30)</f>
        <v>49</v>
      </c>
      <c r="D31" s="54">
        <f t="shared" si="10"/>
        <v>0</v>
      </c>
      <c r="E31" s="54">
        <f t="shared" si="10"/>
        <v>0</v>
      </c>
      <c r="F31" s="54">
        <f t="shared" si="10"/>
        <v>0</v>
      </c>
      <c r="G31" s="54">
        <f t="shared" si="10"/>
        <v>0</v>
      </c>
      <c r="H31" s="54">
        <f t="shared" si="10"/>
        <v>0</v>
      </c>
      <c r="I31" s="54">
        <f t="shared" si="10"/>
        <v>3</v>
      </c>
      <c r="J31" s="54">
        <f t="shared" si="10"/>
        <v>52</v>
      </c>
      <c r="K31" s="48">
        <f t="shared" si="10"/>
        <v>83</v>
      </c>
      <c r="L31" s="48">
        <f t="shared" si="10"/>
        <v>4</v>
      </c>
      <c r="M31" s="48">
        <f t="shared" si="10"/>
        <v>47</v>
      </c>
      <c r="N31" s="48">
        <f t="shared" si="10"/>
        <v>0</v>
      </c>
      <c r="O31" s="48">
        <f t="shared" si="10"/>
        <v>0</v>
      </c>
      <c r="P31" s="48">
        <f t="shared" si="10"/>
        <v>0</v>
      </c>
      <c r="Q31" s="48">
        <f t="shared" si="10"/>
        <v>1</v>
      </c>
      <c r="R31" s="48">
        <f t="shared" si="10"/>
        <v>0</v>
      </c>
      <c r="S31" s="48">
        <f t="shared" si="10"/>
        <v>0</v>
      </c>
      <c r="T31" s="49">
        <f t="shared" si="10"/>
        <v>0</v>
      </c>
    </row>
    <row r="32" spans="1:20" ht="20.399999999999999" customHeight="1">
      <c r="A32" s="34" t="s">
        <v>58</v>
      </c>
      <c r="B32" s="3" t="s">
        <v>59</v>
      </c>
      <c r="C32" s="44">
        <v>2</v>
      </c>
      <c r="D32" s="44">
        <v>0</v>
      </c>
      <c r="E32" s="44">
        <v>0</v>
      </c>
      <c r="F32" s="44">
        <v>1</v>
      </c>
      <c r="G32" s="44">
        <v>0</v>
      </c>
      <c r="H32" s="44">
        <v>0</v>
      </c>
      <c r="I32" s="44">
        <v>0</v>
      </c>
      <c r="J32" s="44">
        <f>SUM(C32:I32)</f>
        <v>3</v>
      </c>
      <c r="K32" s="44">
        <v>1</v>
      </c>
      <c r="L32" s="44">
        <v>0</v>
      </c>
      <c r="M32" s="44">
        <v>0</v>
      </c>
      <c r="N32" s="44"/>
      <c r="O32" s="44"/>
      <c r="P32" s="44"/>
      <c r="Q32" s="44"/>
      <c r="R32" s="44"/>
      <c r="S32" s="44"/>
      <c r="T32" s="45"/>
    </row>
    <row r="33" spans="1:20" ht="20.399999999999999" customHeight="1">
      <c r="A33" s="34"/>
      <c r="B33" s="4" t="s">
        <v>60</v>
      </c>
      <c r="C33" s="46">
        <v>8</v>
      </c>
      <c r="D33" s="46">
        <v>9</v>
      </c>
      <c r="E33" s="46">
        <v>0</v>
      </c>
      <c r="F33" s="46">
        <v>1</v>
      </c>
      <c r="G33" s="46">
        <v>0</v>
      </c>
      <c r="H33" s="46">
        <v>0</v>
      </c>
      <c r="I33" s="46">
        <v>2</v>
      </c>
      <c r="J33" s="46">
        <f>SUM(C33:I33)</f>
        <v>20</v>
      </c>
      <c r="K33" s="46">
        <v>50</v>
      </c>
      <c r="L33" s="46">
        <v>1</v>
      </c>
      <c r="M33" s="46">
        <v>7</v>
      </c>
      <c r="N33" s="46"/>
      <c r="O33" s="46"/>
      <c r="P33" s="46"/>
      <c r="Q33" s="46"/>
      <c r="R33" s="46"/>
      <c r="S33" s="46"/>
      <c r="T33" s="47"/>
    </row>
    <row r="34" spans="1:20" ht="20.399999999999999" customHeight="1">
      <c r="A34" s="34"/>
      <c r="B34" s="5" t="s">
        <v>61</v>
      </c>
      <c r="C34" s="50">
        <v>0</v>
      </c>
      <c r="D34" s="50">
        <v>1</v>
      </c>
      <c r="E34" s="50">
        <v>0</v>
      </c>
      <c r="F34" s="50">
        <v>0</v>
      </c>
      <c r="G34" s="50">
        <v>0</v>
      </c>
      <c r="H34" s="50">
        <v>0</v>
      </c>
      <c r="I34" s="50">
        <v>2</v>
      </c>
      <c r="J34" s="50">
        <f>SUM(C34:I34)</f>
        <v>3</v>
      </c>
      <c r="K34" s="50">
        <v>33</v>
      </c>
      <c r="L34" s="50">
        <v>2</v>
      </c>
      <c r="M34" s="50">
        <v>10</v>
      </c>
      <c r="N34" s="50"/>
      <c r="O34" s="50"/>
      <c r="P34" s="50"/>
      <c r="Q34" s="50"/>
      <c r="R34" s="50"/>
      <c r="S34" s="50"/>
      <c r="T34" s="51"/>
    </row>
    <row r="35" spans="1:20" ht="20.399999999999999" customHeight="1">
      <c r="A35" s="36" t="s">
        <v>62</v>
      </c>
      <c r="B35" s="36"/>
      <c r="C35" s="48">
        <f t="shared" ref="C35:I35" si="11">SUM(C32:C34)</f>
        <v>10</v>
      </c>
      <c r="D35" s="48">
        <f t="shared" si="11"/>
        <v>10</v>
      </c>
      <c r="E35" s="48">
        <f t="shared" si="11"/>
        <v>0</v>
      </c>
      <c r="F35" s="48">
        <f t="shared" si="11"/>
        <v>2</v>
      </c>
      <c r="G35" s="48">
        <f t="shared" si="11"/>
        <v>0</v>
      </c>
      <c r="H35" s="48">
        <f t="shared" si="11"/>
        <v>0</v>
      </c>
      <c r="I35" s="48">
        <f t="shared" si="11"/>
        <v>4</v>
      </c>
      <c r="J35" s="48">
        <f>SUM(C35:I35)</f>
        <v>26</v>
      </c>
      <c r="K35" s="48">
        <f t="shared" ref="K35:T35" si="12">SUM(K32:K34)</f>
        <v>84</v>
      </c>
      <c r="L35" s="48">
        <f t="shared" si="12"/>
        <v>3</v>
      </c>
      <c r="M35" s="48">
        <f t="shared" si="12"/>
        <v>17</v>
      </c>
      <c r="N35" s="48">
        <f t="shared" si="12"/>
        <v>0</v>
      </c>
      <c r="O35" s="61">
        <f t="shared" si="12"/>
        <v>0</v>
      </c>
      <c r="P35" s="61">
        <f t="shared" si="12"/>
        <v>0</v>
      </c>
      <c r="Q35" s="61">
        <f t="shared" si="12"/>
        <v>0</v>
      </c>
      <c r="R35" s="61">
        <f t="shared" si="12"/>
        <v>0</v>
      </c>
      <c r="S35" s="48">
        <f t="shared" si="12"/>
        <v>0</v>
      </c>
      <c r="T35" s="49">
        <f t="shared" si="12"/>
        <v>0</v>
      </c>
    </row>
    <row r="36" spans="1:20" ht="20.399999999999999" customHeight="1">
      <c r="A36" s="37" t="s">
        <v>63</v>
      </c>
      <c r="B36" s="37"/>
      <c r="C36" s="62">
        <f>SUM(C35,C31,C26,C22,C14,C10,C7)</f>
        <v>181</v>
      </c>
      <c r="D36" s="62">
        <f t="shared" ref="D36:T36" si="13">SUM(D35,D31,D26,D22,D14,D10,D7)</f>
        <v>15</v>
      </c>
      <c r="E36" s="62">
        <f t="shared" si="13"/>
        <v>0</v>
      </c>
      <c r="F36" s="62">
        <f t="shared" si="13"/>
        <v>2</v>
      </c>
      <c r="G36" s="62">
        <f t="shared" si="13"/>
        <v>3</v>
      </c>
      <c r="H36" s="62">
        <f t="shared" si="13"/>
        <v>0</v>
      </c>
      <c r="I36" s="62">
        <f t="shared" si="13"/>
        <v>31</v>
      </c>
      <c r="J36" s="62">
        <f t="shared" si="13"/>
        <v>232</v>
      </c>
      <c r="K36" s="63">
        <f t="shared" si="13"/>
        <v>307</v>
      </c>
      <c r="L36" s="63">
        <f t="shared" si="13"/>
        <v>28</v>
      </c>
      <c r="M36" s="63">
        <f t="shared" si="13"/>
        <v>120</v>
      </c>
      <c r="N36" s="63">
        <f t="shared" si="13"/>
        <v>0</v>
      </c>
      <c r="O36" s="63">
        <f t="shared" si="13"/>
        <v>0</v>
      </c>
      <c r="P36" s="63">
        <f t="shared" si="13"/>
        <v>2</v>
      </c>
      <c r="Q36" s="63">
        <f t="shared" si="13"/>
        <v>1</v>
      </c>
      <c r="R36" s="63">
        <f t="shared" si="13"/>
        <v>0</v>
      </c>
      <c r="S36" s="63">
        <f t="shared" si="13"/>
        <v>2</v>
      </c>
      <c r="T36" s="64">
        <f t="shared" si="13"/>
        <v>5</v>
      </c>
    </row>
    <row r="37" spans="1:20">
      <c r="A37" s="9" t="s">
        <v>64</v>
      </c>
      <c r="C37" s="10"/>
      <c r="E37" s="10"/>
      <c r="I37" s="10"/>
      <c r="J37" s="10"/>
      <c r="K37" s="10"/>
      <c r="L37" s="10"/>
    </row>
    <row r="38" spans="1:20">
      <c r="H38" s="10"/>
    </row>
  </sheetData>
  <mergeCells count="38">
    <mergeCell ref="A31:B31"/>
    <mergeCell ref="A32:A34"/>
    <mergeCell ref="A35:B35"/>
    <mergeCell ref="A36:B36"/>
    <mergeCell ref="A14:B14"/>
    <mergeCell ref="A15:A21"/>
    <mergeCell ref="A22:B22"/>
    <mergeCell ref="A23:A25"/>
    <mergeCell ref="A26:B26"/>
    <mergeCell ref="A27:A30"/>
    <mergeCell ref="A11:A13"/>
    <mergeCell ref="K3:L3"/>
    <mergeCell ref="M3:M4"/>
    <mergeCell ref="N3:N4"/>
    <mergeCell ref="O3:O4"/>
    <mergeCell ref="E3:E4"/>
    <mergeCell ref="F3:F4"/>
    <mergeCell ref="G3:G4"/>
    <mergeCell ref="H3:H4"/>
    <mergeCell ref="I3:I4"/>
    <mergeCell ref="J3:J4"/>
    <mergeCell ref="A5:A6"/>
    <mergeCell ref="A7:B7"/>
    <mergeCell ref="A8:A9"/>
    <mergeCell ref="A10:B10"/>
    <mergeCell ref="A1:T1"/>
    <mergeCell ref="A2:A4"/>
    <mergeCell ref="B2:B4"/>
    <mergeCell ref="C2:J2"/>
    <mergeCell ref="K2:M2"/>
    <mergeCell ref="N2:R2"/>
    <mergeCell ref="S2:S4"/>
    <mergeCell ref="T2:T4"/>
    <mergeCell ref="C3:C4"/>
    <mergeCell ref="D3:D4"/>
    <mergeCell ref="R3:R4"/>
    <mergeCell ref="P3:P4"/>
    <mergeCell ref="Q3:Q4"/>
  </mergeCells>
  <phoneticPr fontId="18" type="noConversion"/>
  <pageMargins left="0.31535433070866142" right="0.31535433070866142" top="0.74803149606299213" bottom="0.74803149606299213" header="0.3543307086614173" footer="0.3543307086614173"/>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56"/>
  <sheetViews>
    <sheetView workbookViewId="0">
      <selection sqref="A1:W1"/>
    </sheetView>
  </sheetViews>
  <sheetFormatPr defaultRowHeight="16.2"/>
  <cols>
    <col min="1" max="1" width="9.88671875" style="66" customWidth="1"/>
    <col min="2" max="2" width="8.6640625" style="66" customWidth="1"/>
    <col min="3" max="3" width="15.44140625" style="66" customWidth="1"/>
    <col min="4" max="4" width="16.109375" style="77" customWidth="1"/>
    <col min="5" max="5" width="27.21875" style="66" customWidth="1"/>
    <col min="6" max="6" width="38.77734375" style="66" customWidth="1"/>
    <col min="7" max="7" width="23" style="66" customWidth="1"/>
    <col min="8" max="9" width="10.44140625" style="66" customWidth="1"/>
    <col min="10" max="10" width="10.6640625" style="66" customWidth="1"/>
    <col min="11" max="12" width="7.77734375" style="66" customWidth="1"/>
    <col min="13" max="13" width="12.44140625" style="175" customWidth="1"/>
    <col min="14" max="14" width="11.77734375" style="66" customWidth="1"/>
    <col min="15" max="15" width="13.33203125" style="66" customWidth="1"/>
    <col min="16" max="16" width="12.6640625" style="66" customWidth="1"/>
    <col min="17" max="17" width="17.5546875" style="176" customWidth="1"/>
    <col min="18" max="18" width="10.44140625" style="66" customWidth="1"/>
    <col min="19" max="19" width="16.5546875" style="66" customWidth="1"/>
    <col min="20" max="21" width="10.44140625" style="66" customWidth="1"/>
    <col min="22" max="22" width="12.21875" style="66" customWidth="1"/>
    <col min="23" max="23" width="21.33203125" style="66" customWidth="1"/>
    <col min="24" max="200" width="9.44140625" style="66" customWidth="1"/>
    <col min="201" max="201" width="9.88671875" style="66" customWidth="1"/>
    <col min="202" max="202" width="8.6640625" style="66" customWidth="1"/>
    <col min="203" max="203" width="11.6640625" style="66" customWidth="1"/>
    <col min="204" max="204" width="9.109375" style="66" customWidth="1"/>
    <col min="205" max="205" width="27.21875" style="66" customWidth="1"/>
    <col min="206" max="206" width="29.33203125" style="66" customWidth="1"/>
    <col min="207" max="207" width="35.33203125" style="66" customWidth="1"/>
    <col min="208" max="209" width="10.44140625" style="66" customWidth="1"/>
    <col min="210" max="210" width="10.6640625" style="66" customWidth="1"/>
    <col min="211" max="212" width="7.77734375" style="66" customWidth="1"/>
    <col min="213" max="213" width="8.33203125" style="66" customWidth="1"/>
    <col min="214" max="214" width="4" style="66" customWidth="1"/>
    <col min="215" max="215" width="5" style="66" customWidth="1"/>
    <col min="216" max="216" width="6.33203125" style="66" customWidth="1"/>
    <col min="217" max="217" width="6" style="66" customWidth="1"/>
    <col min="218" max="218" width="5.33203125" style="66" customWidth="1"/>
    <col min="219" max="219" width="3" style="66" customWidth="1"/>
    <col min="220" max="220" width="6.21875" style="66" customWidth="1"/>
    <col min="221" max="221" width="10.77734375" style="66" customWidth="1"/>
    <col min="222" max="222" width="13.33203125" style="66" customWidth="1"/>
    <col min="223" max="223" width="10.33203125" style="66" customWidth="1"/>
    <col min="224" max="224" width="14" style="66" customWidth="1"/>
    <col min="225" max="226" width="5.6640625" style="66" customWidth="1"/>
    <col min="227" max="227" width="10.44140625" style="66" customWidth="1"/>
    <col min="228" max="228" width="10.6640625" style="66" customWidth="1"/>
    <col min="229" max="229" width="8.6640625" style="66" customWidth="1"/>
    <col min="230" max="230" width="12.21875" style="66" customWidth="1"/>
    <col min="231" max="231" width="21.33203125" style="66" customWidth="1"/>
    <col min="232" max="232" width="9.5546875" style="66" customWidth="1"/>
    <col min="233" max="233" width="8.33203125" style="66" customWidth="1"/>
    <col min="234" max="234" width="15.6640625" style="66" customWidth="1"/>
    <col min="235" max="235" width="9" style="66" customWidth="1"/>
    <col min="236" max="1024" width="9.44140625" style="66" customWidth="1"/>
    <col min="1025" max="16384" width="8.88671875" style="67"/>
  </cols>
  <sheetData>
    <row r="1" spans="1:256" ht="34.5" customHeight="1">
      <c r="A1" s="65" t="s">
        <v>1567</v>
      </c>
      <c r="B1" s="65"/>
      <c r="C1" s="65"/>
      <c r="D1" s="65"/>
      <c r="E1" s="65"/>
      <c r="F1" s="65"/>
      <c r="G1" s="65"/>
      <c r="H1" s="65"/>
      <c r="I1" s="65"/>
      <c r="J1" s="65"/>
      <c r="K1" s="65"/>
      <c r="L1" s="65"/>
      <c r="M1" s="65"/>
      <c r="N1" s="65"/>
      <c r="O1" s="65"/>
      <c r="P1" s="65"/>
      <c r="Q1" s="65"/>
      <c r="R1" s="65"/>
      <c r="S1" s="65"/>
      <c r="T1" s="65"/>
      <c r="U1" s="65"/>
      <c r="V1" s="65"/>
      <c r="W1" s="65"/>
    </row>
    <row r="2" spans="1:256" ht="102.75" customHeight="1">
      <c r="A2" s="68" t="s">
        <v>1568</v>
      </c>
      <c r="B2" s="68" t="s">
        <v>1569</v>
      </c>
      <c r="C2" s="68" t="s">
        <v>1570</v>
      </c>
      <c r="D2" s="68" t="s">
        <v>1571</v>
      </c>
      <c r="E2" s="68" t="s">
        <v>1572</v>
      </c>
      <c r="F2" s="68" t="s">
        <v>1573</v>
      </c>
      <c r="G2" s="68" t="s">
        <v>1574</v>
      </c>
      <c r="H2" s="68" t="s">
        <v>1575</v>
      </c>
      <c r="I2" s="68" t="s">
        <v>1576</v>
      </c>
      <c r="J2" s="68" t="s">
        <v>1577</v>
      </c>
      <c r="K2" s="68" t="s">
        <v>1578</v>
      </c>
      <c r="L2" s="68" t="s">
        <v>1579</v>
      </c>
      <c r="M2" s="68" t="s">
        <v>1580</v>
      </c>
      <c r="N2" s="68" t="s">
        <v>1581</v>
      </c>
      <c r="O2" s="68" t="s">
        <v>1582</v>
      </c>
      <c r="P2" s="68" t="s">
        <v>1583</v>
      </c>
      <c r="Q2" s="68" t="s">
        <v>1584</v>
      </c>
      <c r="R2" s="68" t="s">
        <v>1585</v>
      </c>
      <c r="S2" s="68" t="s">
        <v>1586</v>
      </c>
      <c r="T2" s="68" t="s">
        <v>65</v>
      </c>
      <c r="U2" s="68" t="s">
        <v>66</v>
      </c>
      <c r="V2" s="68" t="s">
        <v>1587</v>
      </c>
      <c r="W2" s="68" t="s">
        <v>1588</v>
      </c>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row>
    <row r="3" spans="1:256" s="77" customFormat="1" ht="32.4">
      <c r="A3" s="71" t="s">
        <v>67</v>
      </c>
      <c r="B3" s="71" t="s">
        <v>1589</v>
      </c>
      <c r="C3" s="72" t="s">
        <v>1590</v>
      </c>
      <c r="D3" s="73" t="s">
        <v>1591</v>
      </c>
      <c r="E3" s="74" t="s">
        <v>1592</v>
      </c>
      <c r="F3" s="72" t="s">
        <v>1593</v>
      </c>
      <c r="G3" s="72" t="s">
        <v>1594</v>
      </c>
      <c r="H3" s="75"/>
      <c r="I3" s="71" t="s">
        <v>1595</v>
      </c>
      <c r="J3" s="71" t="s">
        <v>68</v>
      </c>
      <c r="K3" s="71" t="s">
        <v>69</v>
      </c>
      <c r="L3" s="71" t="s">
        <v>70</v>
      </c>
      <c r="M3" s="71" t="s">
        <v>12</v>
      </c>
      <c r="N3" s="71" t="s">
        <v>71</v>
      </c>
      <c r="O3" s="71" t="s">
        <v>72</v>
      </c>
      <c r="P3" s="71" t="s">
        <v>73</v>
      </c>
      <c r="Q3" s="73" t="s">
        <v>74</v>
      </c>
      <c r="R3" s="71" t="s">
        <v>23</v>
      </c>
      <c r="S3" s="71" t="s">
        <v>73</v>
      </c>
      <c r="T3" s="71" t="s">
        <v>75</v>
      </c>
      <c r="U3" s="71"/>
      <c r="V3" s="71" t="s">
        <v>1596</v>
      </c>
      <c r="W3" s="76" t="s">
        <v>76</v>
      </c>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row>
    <row r="4" spans="1:256" s="77" customFormat="1" ht="79.2">
      <c r="A4" s="71" t="s">
        <v>77</v>
      </c>
      <c r="B4" s="71" t="s">
        <v>1589</v>
      </c>
      <c r="C4" s="72" t="s">
        <v>1590</v>
      </c>
      <c r="D4" s="73" t="s">
        <v>1597</v>
      </c>
      <c r="E4" s="72" t="s">
        <v>1598</v>
      </c>
      <c r="F4" s="78" t="s">
        <v>78</v>
      </c>
      <c r="G4" s="72" t="s">
        <v>1599</v>
      </c>
      <c r="H4" s="71" t="s">
        <v>79</v>
      </c>
      <c r="I4" s="71"/>
      <c r="J4" s="71" t="s">
        <v>80</v>
      </c>
      <c r="K4" s="71" t="s">
        <v>69</v>
      </c>
      <c r="L4" s="71" t="s">
        <v>81</v>
      </c>
      <c r="M4" s="71" t="s">
        <v>1600</v>
      </c>
      <c r="N4" s="71" t="s">
        <v>82</v>
      </c>
      <c r="O4" s="71" t="s">
        <v>83</v>
      </c>
      <c r="P4" s="71" t="s">
        <v>84</v>
      </c>
      <c r="Q4" s="73" t="s">
        <v>74</v>
      </c>
      <c r="R4" s="71" t="s">
        <v>23</v>
      </c>
      <c r="S4" s="71" t="s">
        <v>73</v>
      </c>
      <c r="T4" s="71" t="s">
        <v>85</v>
      </c>
      <c r="U4" s="71"/>
      <c r="V4" s="71" t="s">
        <v>1596</v>
      </c>
      <c r="W4" s="76" t="s">
        <v>86</v>
      </c>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s="83" customFormat="1" ht="52.8">
      <c r="A5" s="79">
        <v>3</v>
      </c>
      <c r="B5" s="80" t="s">
        <v>87</v>
      </c>
      <c r="C5" s="72" t="s">
        <v>26</v>
      </c>
      <c r="D5" s="73" t="s">
        <v>1601</v>
      </c>
      <c r="E5" s="73" t="s">
        <v>1601</v>
      </c>
      <c r="F5" s="78" t="s">
        <v>88</v>
      </c>
      <c r="G5" s="81" t="s">
        <v>89</v>
      </c>
      <c r="H5" s="71"/>
      <c r="I5" s="71" t="s">
        <v>1602</v>
      </c>
      <c r="J5" s="71" t="s">
        <v>90</v>
      </c>
      <c r="K5" s="71" t="s">
        <v>69</v>
      </c>
      <c r="L5" s="71" t="s">
        <v>91</v>
      </c>
      <c r="M5" s="71" t="s">
        <v>12</v>
      </c>
      <c r="N5" s="71" t="s">
        <v>71</v>
      </c>
      <c r="O5" s="71" t="s">
        <v>72</v>
      </c>
      <c r="P5" s="71" t="s">
        <v>1603</v>
      </c>
      <c r="Q5" s="73" t="s">
        <v>74</v>
      </c>
      <c r="R5" s="71" t="s">
        <v>23</v>
      </c>
      <c r="S5" s="71" t="s">
        <v>73</v>
      </c>
      <c r="T5" s="71" t="s">
        <v>92</v>
      </c>
      <c r="U5" s="71"/>
      <c r="V5" s="71" t="s">
        <v>1604</v>
      </c>
      <c r="W5" s="76" t="s">
        <v>93</v>
      </c>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row>
    <row r="6" spans="1:256" s="77" customFormat="1" ht="21">
      <c r="A6" s="84"/>
      <c r="B6" s="84"/>
      <c r="C6" s="85" t="s">
        <v>1605</v>
      </c>
      <c r="D6" s="86"/>
      <c r="E6" s="87"/>
      <c r="F6" s="87" t="s">
        <v>1606</v>
      </c>
      <c r="G6" s="87"/>
      <c r="H6" s="84"/>
      <c r="I6" s="84"/>
      <c r="J6" s="84"/>
      <c r="K6" s="84"/>
      <c r="L6" s="84"/>
      <c r="M6" s="84"/>
      <c r="N6" s="84"/>
      <c r="O6" s="84"/>
      <c r="P6" s="84"/>
      <c r="Q6" s="86"/>
      <c r="R6" s="84"/>
      <c r="S6" s="84"/>
      <c r="T6" s="84"/>
      <c r="U6" s="84"/>
      <c r="V6" s="84"/>
      <c r="W6" s="88"/>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s="77" customFormat="1" ht="76.2" customHeight="1">
      <c r="A7" s="71" t="s">
        <v>67</v>
      </c>
      <c r="B7" s="71" t="s">
        <v>1589</v>
      </c>
      <c r="C7" s="72" t="s">
        <v>1607</v>
      </c>
      <c r="D7" s="72" t="s">
        <v>1608</v>
      </c>
      <c r="E7" s="72" t="s">
        <v>1609</v>
      </c>
      <c r="F7" s="72" t="s">
        <v>94</v>
      </c>
      <c r="G7" s="72" t="s">
        <v>95</v>
      </c>
      <c r="H7" s="71" t="s">
        <v>96</v>
      </c>
      <c r="I7" s="71" t="s">
        <v>97</v>
      </c>
      <c r="J7" s="72" t="s">
        <v>98</v>
      </c>
      <c r="K7" s="71" t="s">
        <v>69</v>
      </c>
      <c r="L7" s="71" t="s">
        <v>91</v>
      </c>
      <c r="M7" s="71" t="s">
        <v>9</v>
      </c>
      <c r="N7" s="71" t="s">
        <v>82</v>
      </c>
      <c r="O7" s="71" t="s">
        <v>83</v>
      </c>
      <c r="P7" s="71" t="s">
        <v>73</v>
      </c>
      <c r="Q7" s="73" t="s">
        <v>99</v>
      </c>
      <c r="R7" s="71" t="s">
        <v>24</v>
      </c>
      <c r="S7" s="71" t="s">
        <v>73</v>
      </c>
      <c r="T7" s="72" t="s">
        <v>100</v>
      </c>
      <c r="U7" s="72" t="s">
        <v>101</v>
      </c>
      <c r="V7" s="72" t="s">
        <v>1610</v>
      </c>
      <c r="W7" s="89" t="s">
        <v>102</v>
      </c>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s="77" customFormat="1" ht="66">
      <c r="A8" s="71" t="s">
        <v>77</v>
      </c>
      <c r="B8" s="71" t="s">
        <v>1589</v>
      </c>
      <c r="C8" s="72" t="s">
        <v>1607</v>
      </c>
      <c r="D8" s="73" t="s">
        <v>1611</v>
      </c>
      <c r="E8" s="72" t="s">
        <v>1612</v>
      </c>
      <c r="F8" s="72" t="s">
        <v>1613</v>
      </c>
      <c r="G8" s="72" t="s">
        <v>1614</v>
      </c>
      <c r="H8" s="71" t="s">
        <v>103</v>
      </c>
      <c r="I8" s="71" t="s">
        <v>104</v>
      </c>
      <c r="J8" s="71" t="s">
        <v>105</v>
      </c>
      <c r="K8" s="71" t="s">
        <v>69</v>
      </c>
      <c r="L8" s="71" t="s">
        <v>106</v>
      </c>
      <c r="M8" s="71" t="s">
        <v>12</v>
      </c>
      <c r="N8" s="71" t="s">
        <v>82</v>
      </c>
      <c r="O8" s="71" t="s">
        <v>107</v>
      </c>
      <c r="P8" s="71" t="s">
        <v>73</v>
      </c>
      <c r="Q8" s="73" t="s">
        <v>74</v>
      </c>
      <c r="R8" s="71" t="s">
        <v>23</v>
      </c>
      <c r="S8" s="71" t="s">
        <v>73</v>
      </c>
      <c r="T8" s="71"/>
      <c r="U8" s="71" t="s">
        <v>108</v>
      </c>
      <c r="V8" s="71" t="s">
        <v>1596</v>
      </c>
      <c r="W8" s="76" t="s">
        <v>109</v>
      </c>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s="77" customFormat="1" ht="21">
      <c r="A9" s="84"/>
      <c r="B9" s="84"/>
      <c r="C9" s="85" t="s">
        <v>1615</v>
      </c>
      <c r="D9" s="86"/>
      <c r="E9" s="87"/>
      <c r="F9" s="87" t="s">
        <v>1616</v>
      </c>
      <c r="G9" s="87"/>
      <c r="H9" s="84"/>
      <c r="I9" s="84"/>
      <c r="J9" s="84"/>
      <c r="K9" s="84"/>
      <c r="L9" s="84"/>
      <c r="M9" s="84"/>
      <c r="N9" s="84"/>
      <c r="O9" s="84"/>
      <c r="P9" s="84"/>
      <c r="Q9" s="86"/>
      <c r="R9" s="84"/>
      <c r="S9" s="84"/>
      <c r="T9" s="84"/>
      <c r="U9" s="84"/>
      <c r="V9" s="84"/>
      <c r="W9" s="88"/>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s="77" customFormat="1" ht="105.6">
      <c r="A10" s="71" t="s">
        <v>67</v>
      </c>
      <c r="B10" s="71" t="s">
        <v>1617</v>
      </c>
      <c r="C10" s="72" t="s">
        <v>1618</v>
      </c>
      <c r="D10" s="73" t="s">
        <v>1619</v>
      </c>
      <c r="E10" s="72" t="s">
        <v>1620</v>
      </c>
      <c r="F10" s="72" t="s">
        <v>1621</v>
      </c>
      <c r="G10" s="72" t="s">
        <v>1622</v>
      </c>
      <c r="H10" s="71" t="s">
        <v>103</v>
      </c>
      <c r="I10" s="71"/>
      <c r="J10" s="71" t="s">
        <v>110</v>
      </c>
      <c r="K10" s="71" t="s">
        <v>69</v>
      </c>
      <c r="L10" s="71" t="s">
        <v>111</v>
      </c>
      <c r="M10" s="71" t="s">
        <v>1600</v>
      </c>
      <c r="N10" s="71" t="s">
        <v>82</v>
      </c>
      <c r="O10" s="71" t="s">
        <v>83</v>
      </c>
      <c r="P10" s="71" t="s">
        <v>73</v>
      </c>
      <c r="Q10" s="73" t="s">
        <v>74</v>
      </c>
      <c r="R10" s="71" t="s">
        <v>23</v>
      </c>
      <c r="S10" s="71" t="s">
        <v>73</v>
      </c>
      <c r="T10" s="71"/>
      <c r="U10" s="71" t="s">
        <v>112</v>
      </c>
      <c r="V10" s="71" t="s">
        <v>1596</v>
      </c>
      <c r="W10" s="76" t="s">
        <v>113</v>
      </c>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row>
    <row r="11" spans="1:256" s="77" customFormat="1" ht="32.4">
      <c r="A11" s="90">
        <v>2</v>
      </c>
      <c r="B11" s="90" t="s">
        <v>1617</v>
      </c>
      <c r="C11" s="91" t="s">
        <v>1618</v>
      </c>
      <c r="D11" s="91" t="s">
        <v>1619</v>
      </c>
      <c r="E11" s="91" t="s">
        <v>1623</v>
      </c>
      <c r="F11" s="91" t="s">
        <v>114</v>
      </c>
      <c r="G11" s="91" t="s">
        <v>115</v>
      </c>
      <c r="H11" s="90">
        <v>12</v>
      </c>
      <c r="I11" s="90">
        <v>1</v>
      </c>
      <c r="J11" s="92" t="s">
        <v>116</v>
      </c>
      <c r="K11" s="90">
        <v>2022</v>
      </c>
      <c r="L11" s="90">
        <v>1</v>
      </c>
      <c r="M11" s="71" t="s">
        <v>9</v>
      </c>
      <c r="N11" s="71" t="s">
        <v>82</v>
      </c>
      <c r="O11" s="71" t="s">
        <v>83</v>
      </c>
      <c r="P11" s="90" t="s">
        <v>84</v>
      </c>
      <c r="Q11" s="91" t="s">
        <v>117</v>
      </c>
      <c r="R11" s="71" t="s">
        <v>24</v>
      </c>
      <c r="S11" s="71" t="s">
        <v>73</v>
      </c>
      <c r="T11" s="91" t="s">
        <v>118</v>
      </c>
      <c r="U11" s="91"/>
      <c r="V11" s="90" t="s">
        <v>1624</v>
      </c>
      <c r="W11" s="93" t="str">
        <f>HYPERLINK("http://dx.doi.org/10.1177/21582440221079913","http://dx.doi.org/10.1177/21582440221079913")</f>
        <v>http://dx.doi.org/10.1177/21582440221079913</v>
      </c>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s="77" customFormat="1" ht="52.8">
      <c r="A12" s="71" t="s">
        <v>104</v>
      </c>
      <c r="B12" s="90" t="s">
        <v>1617</v>
      </c>
      <c r="C12" s="72" t="s">
        <v>1618</v>
      </c>
      <c r="D12" s="72" t="s">
        <v>1625</v>
      </c>
      <c r="E12" s="72" t="s">
        <v>1626</v>
      </c>
      <c r="F12" s="72" t="s">
        <v>1627</v>
      </c>
      <c r="G12" s="72" t="s">
        <v>1628</v>
      </c>
      <c r="H12" s="71" t="s">
        <v>91</v>
      </c>
      <c r="I12" s="71" t="s">
        <v>67</v>
      </c>
      <c r="J12" s="72" t="s">
        <v>119</v>
      </c>
      <c r="K12" s="71" t="s">
        <v>69</v>
      </c>
      <c r="L12" s="71" t="s">
        <v>120</v>
      </c>
      <c r="M12" s="71" t="s">
        <v>1600</v>
      </c>
      <c r="N12" s="71" t="s">
        <v>82</v>
      </c>
      <c r="O12" s="71" t="s">
        <v>83</v>
      </c>
      <c r="P12" s="71" t="s">
        <v>73</v>
      </c>
      <c r="Q12" s="73" t="s">
        <v>74</v>
      </c>
      <c r="R12" s="71" t="s">
        <v>23</v>
      </c>
      <c r="S12" s="71" t="s">
        <v>73</v>
      </c>
      <c r="T12" s="72" t="s">
        <v>121</v>
      </c>
      <c r="U12" s="72"/>
      <c r="V12" s="72" t="s">
        <v>1629</v>
      </c>
      <c r="W12" s="89" t="s">
        <v>122</v>
      </c>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s="77" customFormat="1" ht="21">
      <c r="A13" s="84"/>
      <c r="B13" s="84"/>
      <c r="C13" s="85" t="s">
        <v>1630</v>
      </c>
      <c r="D13" s="86"/>
      <c r="E13" s="87"/>
      <c r="F13" s="87" t="s">
        <v>1631</v>
      </c>
      <c r="G13" s="87"/>
      <c r="H13" s="84"/>
      <c r="I13" s="84"/>
      <c r="J13" s="84"/>
      <c r="K13" s="84"/>
      <c r="L13" s="84"/>
      <c r="M13" s="84"/>
      <c r="N13" s="84"/>
      <c r="O13" s="84"/>
      <c r="P13" s="84"/>
      <c r="Q13" s="86"/>
      <c r="R13" s="84"/>
      <c r="S13" s="84"/>
      <c r="T13" s="84"/>
      <c r="U13" s="84"/>
      <c r="V13" s="84"/>
      <c r="W13" s="88"/>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s="77" customFormat="1" ht="64.8">
      <c r="A14" s="71" t="s">
        <v>67</v>
      </c>
      <c r="B14" s="95" t="s">
        <v>123</v>
      </c>
      <c r="C14" s="91" t="s">
        <v>1632</v>
      </c>
      <c r="D14" s="96" t="s">
        <v>1633</v>
      </c>
      <c r="E14" s="72" t="s">
        <v>1634</v>
      </c>
      <c r="F14" s="97" t="s">
        <v>124</v>
      </c>
      <c r="G14" s="97" t="s">
        <v>125</v>
      </c>
      <c r="H14" s="98">
        <v>34</v>
      </c>
      <c r="I14" s="98">
        <v>9</v>
      </c>
      <c r="J14" s="98" t="s">
        <v>126</v>
      </c>
      <c r="K14" s="71" t="s">
        <v>69</v>
      </c>
      <c r="L14" s="71" t="s">
        <v>91</v>
      </c>
      <c r="M14" s="71" t="s">
        <v>9</v>
      </c>
      <c r="N14" s="71" t="s">
        <v>82</v>
      </c>
      <c r="O14" s="71" t="s">
        <v>83</v>
      </c>
      <c r="P14" s="95" t="s">
        <v>84</v>
      </c>
      <c r="Q14" s="99" t="s">
        <v>127</v>
      </c>
      <c r="R14" s="95" t="s">
        <v>24</v>
      </c>
      <c r="S14" s="95" t="s">
        <v>73</v>
      </c>
      <c r="T14" s="71" t="s">
        <v>128</v>
      </c>
      <c r="U14" s="71"/>
      <c r="V14" s="95" t="s">
        <v>129</v>
      </c>
      <c r="W14" s="100" t="s">
        <v>130</v>
      </c>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s="77" customFormat="1" ht="46.8">
      <c r="A15" s="90">
        <v>2</v>
      </c>
      <c r="B15" s="90" t="s">
        <v>1617</v>
      </c>
      <c r="C15" s="91" t="s">
        <v>1632</v>
      </c>
      <c r="D15" s="91" t="s">
        <v>1633</v>
      </c>
      <c r="E15" s="91" t="s">
        <v>1635</v>
      </c>
      <c r="F15" s="91" t="s">
        <v>131</v>
      </c>
      <c r="G15" s="91" t="s">
        <v>132</v>
      </c>
      <c r="H15" s="90">
        <v>24</v>
      </c>
      <c r="I15" s="90">
        <v>6</v>
      </c>
      <c r="J15" s="90" t="s">
        <v>133</v>
      </c>
      <c r="K15" s="90">
        <v>2022</v>
      </c>
      <c r="L15" s="90">
        <v>11</v>
      </c>
      <c r="M15" s="71" t="s">
        <v>9</v>
      </c>
      <c r="N15" s="71" t="s">
        <v>82</v>
      </c>
      <c r="O15" s="71" t="s">
        <v>83</v>
      </c>
      <c r="P15" s="90" t="s">
        <v>84</v>
      </c>
      <c r="Q15" s="91" t="s">
        <v>134</v>
      </c>
      <c r="R15" s="71" t="s">
        <v>24</v>
      </c>
      <c r="S15" s="71" t="s">
        <v>73</v>
      </c>
      <c r="T15" s="91" t="s">
        <v>135</v>
      </c>
      <c r="U15" s="91" t="s">
        <v>136</v>
      </c>
      <c r="V15" s="90" t="s">
        <v>1624</v>
      </c>
      <c r="W15" s="101" t="str">
        <f>HYPERLINK("http://dx.doi.org/10.1002/jtr.2546","http://dx.doi.org/10.1002/jtr.2546")</f>
        <v>http://dx.doi.org/10.1002/jtr.2546</v>
      </c>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s="77" customFormat="1" ht="79.2">
      <c r="A16" s="71" t="s">
        <v>104</v>
      </c>
      <c r="B16" s="71" t="s">
        <v>1617</v>
      </c>
      <c r="C16" s="72" t="s">
        <v>1632</v>
      </c>
      <c r="D16" s="73" t="s">
        <v>1636</v>
      </c>
      <c r="E16" s="72" t="s">
        <v>1637</v>
      </c>
      <c r="F16" s="72" t="s">
        <v>1638</v>
      </c>
      <c r="G16" s="72" t="s">
        <v>1639</v>
      </c>
      <c r="H16" s="71" t="s">
        <v>103</v>
      </c>
      <c r="I16" s="71" t="s">
        <v>77</v>
      </c>
      <c r="J16" s="71" t="s">
        <v>137</v>
      </c>
      <c r="K16" s="71" t="s">
        <v>69</v>
      </c>
      <c r="L16" s="71" t="s">
        <v>91</v>
      </c>
      <c r="M16" s="71" t="s">
        <v>1600</v>
      </c>
      <c r="N16" s="71" t="s">
        <v>82</v>
      </c>
      <c r="O16" s="71" t="s">
        <v>83</v>
      </c>
      <c r="P16" s="71" t="s">
        <v>84</v>
      </c>
      <c r="Q16" s="73" t="s">
        <v>74</v>
      </c>
      <c r="R16" s="71" t="s">
        <v>23</v>
      </c>
      <c r="S16" s="71" t="s">
        <v>73</v>
      </c>
      <c r="T16" s="71" t="s">
        <v>138</v>
      </c>
      <c r="U16" s="71"/>
      <c r="V16" s="71" t="s">
        <v>1596</v>
      </c>
      <c r="W16" s="102" t="s">
        <v>139</v>
      </c>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s="82" customFormat="1" ht="69">
      <c r="A17" s="79">
        <v>4</v>
      </c>
      <c r="B17" s="71" t="s">
        <v>1617</v>
      </c>
      <c r="C17" s="72" t="s">
        <v>1632</v>
      </c>
      <c r="D17" s="73" t="s">
        <v>1640</v>
      </c>
      <c r="E17" s="103" t="s">
        <v>1641</v>
      </c>
      <c r="F17" s="104" t="s">
        <v>140</v>
      </c>
      <c r="G17" s="103" t="s">
        <v>1642</v>
      </c>
      <c r="H17" s="98">
        <v>5</v>
      </c>
      <c r="I17" s="98">
        <v>1</v>
      </c>
      <c r="J17" s="105" t="s">
        <v>141</v>
      </c>
      <c r="K17" s="98">
        <v>2022</v>
      </c>
      <c r="L17" s="98">
        <v>8</v>
      </c>
      <c r="M17" s="71" t="s">
        <v>1600</v>
      </c>
      <c r="N17" s="98" t="s">
        <v>82</v>
      </c>
      <c r="O17" s="71" t="s">
        <v>83</v>
      </c>
      <c r="P17" s="71" t="s">
        <v>1643</v>
      </c>
      <c r="Q17" s="71" t="s">
        <v>74</v>
      </c>
      <c r="R17" s="106"/>
      <c r="S17" s="106"/>
      <c r="T17" s="98" t="s">
        <v>142</v>
      </c>
      <c r="U17" s="107"/>
      <c r="V17" s="71" t="s">
        <v>1596</v>
      </c>
      <c r="W17" s="108" t="s">
        <v>143</v>
      </c>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row>
    <row r="18" spans="1:256" s="77" customFormat="1" ht="21">
      <c r="A18" s="84"/>
      <c r="B18" s="84"/>
      <c r="C18" s="85" t="s">
        <v>1644</v>
      </c>
      <c r="D18" s="86"/>
      <c r="E18" s="87"/>
      <c r="F18" s="87" t="s">
        <v>1645</v>
      </c>
      <c r="G18" s="87"/>
      <c r="H18" s="84"/>
      <c r="I18" s="84"/>
      <c r="J18" s="84"/>
      <c r="K18" s="84"/>
      <c r="L18" s="84"/>
      <c r="M18" s="84"/>
      <c r="N18" s="84"/>
      <c r="O18" s="84"/>
      <c r="P18" s="84"/>
      <c r="Q18" s="86"/>
      <c r="R18" s="84"/>
      <c r="S18" s="84"/>
      <c r="T18" s="84"/>
      <c r="U18" s="84"/>
      <c r="V18" s="84"/>
      <c r="W18" s="88"/>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s="77" customFormat="1" ht="79.2">
      <c r="A19" s="71" t="s">
        <v>67</v>
      </c>
      <c r="B19" s="71" t="s">
        <v>1617</v>
      </c>
      <c r="C19" s="72" t="s">
        <v>1646</v>
      </c>
      <c r="D19" s="73" t="s">
        <v>1647</v>
      </c>
      <c r="E19" s="72" t="s">
        <v>1648</v>
      </c>
      <c r="F19" s="72" t="s">
        <v>1649</v>
      </c>
      <c r="G19" s="72" t="s">
        <v>1650</v>
      </c>
      <c r="H19" s="71" t="s">
        <v>144</v>
      </c>
      <c r="I19" s="71" t="s">
        <v>67</v>
      </c>
      <c r="J19" s="71" t="s">
        <v>145</v>
      </c>
      <c r="K19" s="71" t="s">
        <v>69</v>
      </c>
      <c r="L19" s="71" t="s">
        <v>146</v>
      </c>
      <c r="M19" s="71" t="s">
        <v>1600</v>
      </c>
      <c r="N19" s="71" t="s">
        <v>82</v>
      </c>
      <c r="O19" s="71" t="s">
        <v>83</v>
      </c>
      <c r="P19" s="71" t="s">
        <v>73</v>
      </c>
      <c r="Q19" s="73" t="s">
        <v>74</v>
      </c>
      <c r="R19" s="71" t="s">
        <v>23</v>
      </c>
      <c r="S19" s="71" t="s">
        <v>73</v>
      </c>
      <c r="T19" s="71" t="s">
        <v>147</v>
      </c>
      <c r="U19" s="71"/>
      <c r="V19" s="71" t="s">
        <v>1596</v>
      </c>
      <c r="W19" s="76" t="s">
        <v>148</v>
      </c>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s="77" customFormat="1" ht="52.8">
      <c r="A20" s="71" t="s">
        <v>77</v>
      </c>
      <c r="B20" s="71" t="s">
        <v>1617</v>
      </c>
      <c r="C20" s="72" t="s">
        <v>1646</v>
      </c>
      <c r="D20" s="73" t="s">
        <v>1651</v>
      </c>
      <c r="E20" s="74" t="s">
        <v>1652</v>
      </c>
      <c r="F20" s="72" t="s">
        <v>1653</v>
      </c>
      <c r="G20" s="72" t="s">
        <v>1654</v>
      </c>
      <c r="H20" s="71"/>
      <c r="I20" s="71" t="s">
        <v>149</v>
      </c>
      <c r="J20" s="71" t="s">
        <v>150</v>
      </c>
      <c r="K20" s="71" t="s">
        <v>69</v>
      </c>
      <c r="L20" s="71" t="s">
        <v>81</v>
      </c>
      <c r="M20" s="71" t="s">
        <v>1600</v>
      </c>
      <c r="N20" s="71" t="s">
        <v>71</v>
      </c>
      <c r="O20" s="71" t="s">
        <v>83</v>
      </c>
      <c r="P20" s="71" t="s">
        <v>73</v>
      </c>
      <c r="Q20" s="73" t="s">
        <v>74</v>
      </c>
      <c r="R20" s="71" t="s">
        <v>23</v>
      </c>
      <c r="S20" s="71" t="s">
        <v>73</v>
      </c>
      <c r="T20" s="71" t="s">
        <v>151</v>
      </c>
      <c r="U20" s="71"/>
      <c r="V20" s="71" t="s">
        <v>1596</v>
      </c>
      <c r="W20" s="89" t="s">
        <v>152</v>
      </c>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s="77" customFormat="1" ht="52.8">
      <c r="A21" s="71" t="s">
        <v>104</v>
      </c>
      <c r="B21" s="71" t="s">
        <v>1617</v>
      </c>
      <c r="C21" s="72" t="s">
        <v>1646</v>
      </c>
      <c r="D21" s="73" t="s">
        <v>1651</v>
      </c>
      <c r="E21" s="72" t="s">
        <v>1655</v>
      </c>
      <c r="F21" s="72" t="s">
        <v>1656</v>
      </c>
      <c r="G21" s="72" t="s">
        <v>1657</v>
      </c>
      <c r="H21" s="71"/>
      <c r="I21" s="109" t="s">
        <v>153</v>
      </c>
      <c r="J21" s="109" t="s">
        <v>154</v>
      </c>
      <c r="K21" s="71" t="s">
        <v>69</v>
      </c>
      <c r="L21" s="71" t="s">
        <v>91</v>
      </c>
      <c r="M21" s="71" t="s">
        <v>1600</v>
      </c>
      <c r="N21" s="71" t="s">
        <v>71</v>
      </c>
      <c r="O21" s="71" t="s">
        <v>83</v>
      </c>
      <c r="P21" s="71" t="s">
        <v>73</v>
      </c>
      <c r="Q21" s="73" t="s">
        <v>74</v>
      </c>
      <c r="R21" s="71" t="s">
        <v>23</v>
      </c>
      <c r="S21" s="71" t="s">
        <v>73</v>
      </c>
      <c r="T21" s="71" t="s">
        <v>155</v>
      </c>
      <c r="U21" s="71"/>
      <c r="V21" s="71" t="s">
        <v>1596</v>
      </c>
      <c r="W21" s="89" t="s">
        <v>156</v>
      </c>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s="82" customFormat="1" ht="55.2">
      <c r="A22" s="79">
        <v>4</v>
      </c>
      <c r="B22" s="80" t="s">
        <v>123</v>
      </c>
      <c r="C22" s="110" t="s">
        <v>1646</v>
      </c>
      <c r="D22" s="111" t="s">
        <v>1658</v>
      </c>
      <c r="E22" s="111" t="s">
        <v>1658</v>
      </c>
      <c r="F22" s="112" t="s">
        <v>157</v>
      </c>
      <c r="G22" s="113" t="s">
        <v>158</v>
      </c>
      <c r="H22" s="109"/>
      <c r="I22" s="109" t="s">
        <v>96</v>
      </c>
      <c r="J22" s="109" t="s">
        <v>159</v>
      </c>
      <c r="K22" s="109" t="s">
        <v>69</v>
      </c>
      <c r="L22" s="109" t="s">
        <v>91</v>
      </c>
      <c r="M22" s="109" t="s">
        <v>1600</v>
      </c>
      <c r="N22" s="109" t="s">
        <v>82</v>
      </c>
      <c r="O22" s="109" t="s">
        <v>77</v>
      </c>
      <c r="P22" s="109" t="s">
        <v>73</v>
      </c>
      <c r="Q22" s="109" t="s">
        <v>74</v>
      </c>
      <c r="R22" s="106"/>
      <c r="S22" s="106"/>
      <c r="T22" s="109" t="s">
        <v>160</v>
      </c>
      <c r="U22" s="109"/>
      <c r="V22" s="109" t="s">
        <v>1596</v>
      </c>
      <c r="W22" s="114" t="s">
        <v>1659</v>
      </c>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row>
    <row r="23" spans="1:256" s="82" customFormat="1" ht="48.6">
      <c r="A23" s="79">
        <v>5</v>
      </c>
      <c r="B23" s="80" t="s">
        <v>123</v>
      </c>
      <c r="C23" s="110" t="s">
        <v>1646</v>
      </c>
      <c r="D23" s="111" t="s">
        <v>1658</v>
      </c>
      <c r="E23" s="111" t="s">
        <v>1658</v>
      </c>
      <c r="F23" s="110" t="s">
        <v>1660</v>
      </c>
      <c r="G23" s="111" t="s">
        <v>1661</v>
      </c>
      <c r="H23" s="109"/>
      <c r="I23" s="109" t="s">
        <v>161</v>
      </c>
      <c r="J23" s="109" t="s">
        <v>162</v>
      </c>
      <c r="K23" s="109" t="s">
        <v>69</v>
      </c>
      <c r="L23" s="109" t="s">
        <v>70</v>
      </c>
      <c r="M23" s="109" t="s">
        <v>1600</v>
      </c>
      <c r="N23" s="109" t="s">
        <v>71</v>
      </c>
      <c r="O23" s="109" t="s">
        <v>77</v>
      </c>
      <c r="P23" s="109" t="s">
        <v>73</v>
      </c>
      <c r="Q23" s="109" t="s">
        <v>74</v>
      </c>
      <c r="R23" s="106"/>
      <c r="S23" s="106"/>
      <c r="T23" s="109" t="s">
        <v>163</v>
      </c>
      <c r="U23" s="109"/>
      <c r="V23" s="109" t="s">
        <v>1596</v>
      </c>
      <c r="W23" s="114" t="s">
        <v>1662</v>
      </c>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row>
    <row r="24" spans="1:256" s="82" customFormat="1" ht="48.6">
      <c r="A24" s="79">
        <v>6</v>
      </c>
      <c r="B24" s="80" t="s">
        <v>123</v>
      </c>
      <c r="C24" s="115" t="s">
        <v>1646</v>
      </c>
      <c r="D24" s="116" t="s">
        <v>1663</v>
      </c>
      <c r="E24" s="117" t="s">
        <v>1664</v>
      </c>
      <c r="F24" s="110" t="s">
        <v>1665</v>
      </c>
      <c r="G24" s="118" t="s">
        <v>164</v>
      </c>
      <c r="H24" s="119" t="s">
        <v>165</v>
      </c>
      <c r="I24" s="120"/>
      <c r="J24" s="120" t="s">
        <v>166</v>
      </c>
      <c r="K24" s="120" t="s">
        <v>69</v>
      </c>
      <c r="L24" s="120" t="s">
        <v>70</v>
      </c>
      <c r="M24" s="120" t="s">
        <v>1666</v>
      </c>
      <c r="N24" s="120" t="s">
        <v>167</v>
      </c>
      <c r="O24" s="109" t="s">
        <v>168</v>
      </c>
      <c r="P24" s="109" t="s">
        <v>1643</v>
      </c>
      <c r="Q24" s="109" t="s">
        <v>1667</v>
      </c>
      <c r="R24" s="106"/>
      <c r="S24" s="106"/>
      <c r="T24" s="120" t="s">
        <v>169</v>
      </c>
      <c r="U24" s="120"/>
      <c r="V24" s="120" t="s">
        <v>1668</v>
      </c>
      <c r="W24" s="121" t="s">
        <v>1669</v>
      </c>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row>
    <row r="25" spans="1:256" s="77" customFormat="1" ht="21">
      <c r="A25" s="84"/>
      <c r="B25" s="84"/>
      <c r="C25" s="85" t="s">
        <v>1670</v>
      </c>
      <c r="D25" s="86"/>
      <c r="E25" s="87"/>
      <c r="F25" s="87" t="s">
        <v>1671</v>
      </c>
      <c r="G25" s="87"/>
      <c r="H25" s="84"/>
      <c r="I25" s="84"/>
      <c r="J25" s="84"/>
      <c r="K25" s="84"/>
      <c r="L25" s="84"/>
      <c r="M25" s="84"/>
      <c r="N25" s="84"/>
      <c r="O25" s="84"/>
      <c r="P25" s="84"/>
      <c r="Q25" s="86"/>
      <c r="R25" s="84"/>
      <c r="S25" s="84"/>
      <c r="T25" s="84"/>
      <c r="U25" s="84"/>
      <c r="V25" s="84"/>
      <c r="W25" s="88"/>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s="77" customFormat="1" ht="62.4">
      <c r="A26" s="90">
        <v>1</v>
      </c>
      <c r="B26" s="90" t="s">
        <v>1672</v>
      </c>
      <c r="C26" s="91" t="s">
        <v>1673</v>
      </c>
      <c r="D26" s="91" t="s">
        <v>1674</v>
      </c>
      <c r="E26" s="91" t="s">
        <v>1675</v>
      </c>
      <c r="F26" s="91" t="s">
        <v>170</v>
      </c>
      <c r="G26" s="91" t="s">
        <v>171</v>
      </c>
      <c r="H26" s="90">
        <v>19</v>
      </c>
      <c r="I26" s="90">
        <v>11</v>
      </c>
      <c r="J26" s="90" t="s">
        <v>172</v>
      </c>
      <c r="K26" s="90">
        <v>2022</v>
      </c>
      <c r="L26" s="90">
        <v>11</v>
      </c>
      <c r="M26" s="71" t="s">
        <v>8</v>
      </c>
      <c r="N26" s="71" t="s">
        <v>173</v>
      </c>
      <c r="O26" s="71" t="s">
        <v>1676</v>
      </c>
      <c r="P26" s="90" t="s">
        <v>84</v>
      </c>
      <c r="Q26" s="91" t="s">
        <v>174</v>
      </c>
      <c r="R26" s="71" t="s">
        <v>24</v>
      </c>
      <c r="S26" s="71" t="s">
        <v>73</v>
      </c>
      <c r="T26" s="91" t="s">
        <v>175</v>
      </c>
      <c r="U26" s="91" t="s">
        <v>176</v>
      </c>
      <c r="V26" s="90" t="s">
        <v>1624</v>
      </c>
      <c r="W26" s="93" t="str">
        <f>HYPERLINK("http://dx.doi.org/10.1007/s10346-022-01946-z","http://dx.doi.org/10.1007/s10346-022-01946-z")</f>
        <v>http://dx.doi.org/10.1007/s10346-022-01946-z</v>
      </c>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row>
    <row r="27" spans="1:256" s="77" customFormat="1" ht="62.4">
      <c r="A27" s="90">
        <v>2</v>
      </c>
      <c r="B27" s="90" t="s">
        <v>1672</v>
      </c>
      <c r="C27" s="91" t="s">
        <v>1673</v>
      </c>
      <c r="D27" s="91" t="s">
        <v>1677</v>
      </c>
      <c r="E27" s="91" t="s">
        <v>1678</v>
      </c>
      <c r="F27" s="91" t="s">
        <v>177</v>
      </c>
      <c r="G27" s="91" t="s">
        <v>178</v>
      </c>
      <c r="H27" s="90">
        <v>23</v>
      </c>
      <c r="I27" s="90">
        <v>1</v>
      </c>
      <c r="J27" s="90">
        <v>10</v>
      </c>
      <c r="K27" s="90">
        <v>2022</v>
      </c>
      <c r="L27" s="90">
        <v>1</v>
      </c>
      <c r="M27" s="71" t="s">
        <v>8</v>
      </c>
      <c r="N27" s="71" t="s">
        <v>173</v>
      </c>
      <c r="O27" s="71" t="s">
        <v>1676</v>
      </c>
      <c r="P27" s="90" t="s">
        <v>84</v>
      </c>
      <c r="Q27" s="91" t="s">
        <v>134</v>
      </c>
      <c r="R27" s="71" t="s">
        <v>24</v>
      </c>
      <c r="S27" s="71" t="s">
        <v>73</v>
      </c>
      <c r="T27" s="91"/>
      <c r="U27" s="91" t="s">
        <v>179</v>
      </c>
      <c r="V27" s="90" t="s">
        <v>1624</v>
      </c>
      <c r="W27" s="93" t="str">
        <f>HYPERLINK("http://dx.doi.org/10.1186/s12891-021-04958-3","http://dx.doi.org/10.1186/s12891-021-04958-3")</f>
        <v>http://dx.doi.org/10.1186/s12891-021-04958-3</v>
      </c>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s="77" customFormat="1" ht="46.8">
      <c r="A28" s="90">
        <v>3</v>
      </c>
      <c r="B28" s="90" t="s">
        <v>1672</v>
      </c>
      <c r="C28" s="91" t="s">
        <v>1673</v>
      </c>
      <c r="D28" s="91" t="s">
        <v>1677</v>
      </c>
      <c r="E28" s="91" t="s">
        <v>1679</v>
      </c>
      <c r="F28" s="91" t="s">
        <v>180</v>
      </c>
      <c r="G28" s="91" t="s">
        <v>181</v>
      </c>
      <c r="H28" s="90">
        <v>47</v>
      </c>
      <c r="I28" s="90">
        <v>10</v>
      </c>
      <c r="J28" s="90" t="s">
        <v>182</v>
      </c>
      <c r="K28" s="90">
        <v>2022</v>
      </c>
      <c r="L28" s="90">
        <v>10</v>
      </c>
      <c r="M28" s="71" t="s">
        <v>8</v>
      </c>
      <c r="N28" s="71" t="s">
        <v>173</v>
      </c>
      <c r="O28" s="71" t="s">
        <v>1676</v>
      </c>
      <c r="P28" s="90" t="s">
        <v>84</v>
      </c>
      <c r="Q28" s="91" t="s">
        <v>174</v>
      </c>
      <c r="R28" s="71" t="s">
        <v>24</v>
      </c>
      <c r="S28" s="71" t="s">
        <v>73</v>
      </c>
      <c r="T28" s="91" t="s">
        <v>183</v>
      </c>
      <c r="U28" s="91" t="s">
        <v>184</v>
      </c>
      <c r="V28" s="90" t="s">
        <v>1624</v>
      </c>
      <c r="W28" s="93" t="str">
        <f>HYPERLINK("http://dx.doi.org/10.1007/s13369-022-06601-2","http://dx.doi.org/10.1007/s13369-022-06601-2")</f>
        <v>http://dx.doi.org/10.1007/s13369-022-06601-2</v>
      </c>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s="77" customFormat="1" ht="62.4">
      <c r="A29" s="90">
        <v>4</v>
      </c>
      <c r="B29" s="90" t="s">
        <v>1672</v>
      </c>
      <c r="C29" s="91" t="s">
        <v>1673</v>
      </c>
      <c r="D29" s="91" t="s">
        <v>1680</v>
      </c>
      <c r="E29" s="122" t="s">
        <v>1681</v>
      </c>
      <c r="F29" s="91" t="s">
        <v>185</v>
      </c>
      <c r="G29" s="91" t="s">
        <v>186</v>
      </c>
      <c r="H29" s="90">
        <v>14</v>
      </c>
      <c r="I29" s="90">
        <v>17</v>
      </c>
      <c r="J29" s="90">
        <v>2755</v>
      </c>
      <c r="K29" s="90">
        <v>2022</v>
      </c>
      <c r="L29" s="90">
        <v>9</v>
      </c>
      <c r="M29" s="71" t="s">
        <v>8</v>
      </c>
      <c r="N29" s="71" t="s">
        <v>173</v>
      </c>
      <c r="O29" s="71" t="s">
        <v>1676</v>
      </c>
      <c r="P29" s="90" t="s">
        <v>84</v>
      </c>
      <c r="Q29" s="91" t="s">
        <v>187</v>
      </c>
      <c r="R29" s="71" t="s">
        <v>24</v>
      </c>
      <c r="S29" s="71" t="s">
        <v>73</v>
      </c>
      <c r="T29" s="91"/>
      <c r="U29" s="91" t="s">
        <v>188</v>
      </c>
      <c r="V29" s="90" t="s">
        <v>1624</v>
      </c>
      <c r="W29" s="93" t="str">
        <f>HYPERLINK("http://dx.doi.org/10.3390/w14172755","http://dx.doi.org/10.3390/w14172755")</f>
        <v>http://dx.doi.org/10.3390/w14172755</v>
      </c>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s="77" customFormat="1" ht="48.6">
      <c r="A30" s="90">
        <v>5</v>
      </c>
      <c r="B30" s="71" t="s">
        <v>1672</v>
      </c>
      <c r="C30" s="72" t="s">
        <v>1673</v>
      </c>
      <c r="D30" s="73" t="s">
        <v>1680</v>
      </c>
      <c r="E30" s="72" t="s">
        <v>189</v>
      </c>
      <c r="F30" s="72" t="s">
        <v>190</v>
      </c>
      <c r="G30" s="72" t="s">
        <v>191</v>
      </c>
      <c r="H30" s="71" t="s">
        <v>77</v>
      </c>
      <c r="I30" s="71" t="s">
        <v>77</v>
      </c>
      <c r="J30" s="71" t="s">
        <v>192</v>
      </c>
      <c r="K30" s="71" t="s">
        <v>69</v>
      </c>
      <c r="L30" s="71" t="s">
        <v>97</v>
      </c>
      <c r="M30" s="71" t="s">
        <v>1600</v>
      </c>
      <c r="N30" s="71" t="s">
        <v>173</v>
      </c>
      <c r="O30" s="71" t="s">
        <v>1676</v>
      </c>
      <c r="P30" s="71" t="s">
        <v>84</v>
      </c>
      <c r="Q30" s="73" t="s">
        <v>187</v>
      </c>
      <c r="R30" s="71" t="s">
        <v>24</v>
      </c>
      <c r="S30" s="71" t="s">
        <v>73</v>
      </c>
      <c r="T30" s="71"/>
      <c r="U30" s="71" t="s">
        <v>193</v>
      </c>
      <c r="V30" s="71" t="s">
        <v>1624</v>
      </c>
      <c r="W30" s="93" t="s">
        <v>194</v>
      </c>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s="77" customFormat="1" ht="46.8">
      <c r="A31" s="90">
        <v>6</v>
      </c>
      <c r="B31" s="90" t="s">
        <v>1672</v>
      </c>
      <c r="C31" s="91" t="s">
        <v>1673</v>
      </c>
      <c r="D31" s="91" t="s">
        <v>1682</v>
      </c>
      <c r="E31" s="91" t="s">
        <v>1683</v>
      </c>
      <c r="F31" s="91" t="s">
        <v>195</v>
      </c>
      <c r="G31" s="91" t="s">
        <v>196</v>
      </c>
      <c r="H31" s="90">
        <v>88</v>
      </c>
      <c r="I31" s="90">
        <v>7</v>
      </c>
      <c r="J31" s="90" t="s">
        <v>197</v>
      </c>
      <c r="K31" s="90">
        <v>2022</v>
      </c>
      <c r="L31" s="90">
        <v>7</v>
      </c>
      <c r="M31" s="71" t="s">
        <v>8</v>
      </c>
      <c r="N31" s="71" t="s">
        <v>173</v>
      </c>
      <c r="O31" s="71" t="s">
        <v>83</v>
      </c>
      <c r="P31" s="90" t="s">
        <v>84</v>
      </c>
      <c r="Q31" s="91" t="s">
        <v>117</v>
      </c>
      <c r="R31" s="71" t="s">
        <v>24</v>
      </c>
      <c r="S31" s="71" t="s">
        <v>73</v>
      </c>
      <c r="T31" s="91" t="s">
        <v>198</v>
      </c>
      <c r="U31" s="91" t="s">
        <v>199</v>
      </c>
      <c r="V31" s="90" t="s">
        <v>1624</v>
      </c>
      <c r="W31" s="93" t="str">
        <f>HYPERLINK("http://dx.doi.org/10.14358/PERS.20-00115R2","http://dx.doi.org/10.14358/PERS.20-00115R2")</f>
        <v>http://dx.doi.org/10.14358/PERS.20-00115R2</v>
      </c>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s="77" customFormat="1" ht="62.4">
      <c r="A32" s="90">
        <v>7</v>
      </c>
      <c r="B32" s="90" t="s">
        <v>1672</v>
      </c>
      <c r="C32" s="91" t="s">
        <v>1673</v>
      </c>
      <c r="D32" s="91" t="s">
        <v>1674</v>
      </c>
      <c r="E32" s="91" t="s">
        <v>1684</v>
      </c>
      <c r="F32" s="91" t="s">
        <v>200</v>
      </c>
      <c r="G32" s="91" t="s">
        <v>171</v>
      </c>
      <c r="H32" s="90">
        <v>19</v>
      </c>
      <c r="I32" s="90">
        <v>3</v>
      </c>
      <c r="J32" s="90" t="s">
        <v>201</v>
      </c>
      <c r="K32" s="90">
        <v>2022</v>
      </c>
      <c r="L32" s="90">
        <v>3</v>
      </c>
      <c r="M32" s="71" t="s">
        <v>8</v>
      </c>
      <c r="N32" s="71" t="s">
        <v>173</v>
      </c>
      <c r="O32" s="71" t="s">
        <v>83</v>
      </c>
      <c r="P32" s="90" t="s">
        <v>84</v>
      </c>
      <c r="Q32" s="91" t="s">
        <v>174</v>
      </c>
      <c r="R32" s="71" t="s">
        <v>24</v>
      </c>
      <c r="S32" s="71" t="s">
        <v>73</v>
      </c>
      <c r="T32" s="91" t="s">
        <v>175</v>
      </c>
      <c r="U32" s="91" t="s">
        <v>176</v>
      </c>
      <c r="V32" s="90" t="s">
        <v>1624</v>
      </c>
      <c r="W32" s="93" t="str">
        <f>HYPERLINK("http://dx.doi.org/10.1007/s10346-021-01818-y","http://dx.doi.org/10.1007/s10346-021-01818-y")</f>
        <v>http://dx.doi.org/10.1007/s10346-021-01818-y</v>
      </c>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s="77" customFormat="1" ht="62.4">
      <c r="A33" s="90">
        <v>8</v>
      </c>
      <c r="B33" s="90" t="s">
        <v>1672</v>
      </c>
      <c r="C33" s="91" t="s">
        <v>1673</v>
      </c>
      <c r="D33" s="91" t="s">
        <v>1682</v>
      </c>
      <c r="E33" s="91" t="s">
        <v>1685</v>
      </c>
      <c r="F33" s="91" t="s">
        <v>202</v>
      </c>
      <c r="G33" s="91" t="s">
        <v>186</v>
      </c>
      <c r="H33" s="90">
        <v>14</v>
      </c>
      <c r="I33" s="90">
        <v>20</v>
      </c>
      <c r="J33" s="90">
        <v>3346</v>
      </c>
      <c r="K33" s="90">
        <v>2022</v>
      </c>
      <c r="L33" s="90">
        <v>10</v>
      </c>
      <c r="M33" s="71" t="s">
        <v>8</v>
      </c>
      <c r="N33" s="71" t="s">
        <v>173</v>
      </c>
      <c r="O33" s="71" t="s">
        <v>1676</v>
      </c>
      <c r="P33" s="90" t="s">
        <v>84</v>
      </c>
      <c r="Q33" s="91" t="s">
        <v>187</v>
      </c>
      <c r="R33" s="71" t="s">
        <v>24</v>
      </c>
      <c r="S33" s="71" t="s">
        <v>73</v>
      </c>
      <c r="T33" s="91"/>
      <c r="U33" s="91" t="s">
        <v>188</v>
      </c>
      <c r="V33" s="90" t="s">
        <v>1624</v>
      </c>
      <c r="W33" s="93" t="str">
        <f>HYPERLINK("http://dx.doi.org/10.3390/w14203346","http://dx.doi.org/10.3390/w14203346")</f>
        <v>http://dx.doi.org/10.3390/w14203346</v>
      </c>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s="77" customFormat="1" ht="78">
      <c r="A34" s="90">
        <v>9</v>
      </c>
      <c r="B34" s="90" t="s">
        <v>1672</v>
      </c>
      <c r="C34" s="91" t="s">
        <v>1673</v>
      </c>
      <c r="D34" s="91" t="s">
        <v>1677</v>
      </c>
      <c r="E34" s="91" t="s">
        <v>1686</v>
      </c>
      <c r="F34" s="91" t="s">
        <v>203</v>
      </c>
      <c r="G34" s="91" t="s">
        <v>204</v>
      </c>
      <c r="H34" s="90">
        <v>25</v>
      </c>
      <c r="I34" s="90">
        <v>9</v>
      </c>
      <c r="J34" s="90" t="s">
        <v>205</v>
      </c>
      <c r="K34" s="90">
        <v>2022</v>
      </c>
      <c r="L34" s="90">
        <v>7</v>
      </c>
      <c r="M34" s="71" t="s">
        <v>8</v>
      </c>
      <c r="N34" s="71" t="s">
        <v>173</v>
      </c>
      <c r="O34" s="71" t="s">
        <v>1676</v>
      </c>
      <c r="P34" s="90" t="s">
        <v>84</v>
      </c>
      <c r="Q34" s="91" t="s">
        <v>117</v>
      </c>
      <c r="R34" s="71" t="s">
        <v>24</v>
      </c>
      <c r="S34" s="71" t="s">
        <v>73</v>
      </c>
      <c r="T34" s="91" t="s">
        <v>206</v>
      </c>
      <c r="U34" s="91" t="s">
        <v>207</v>
      </c>
      <c r="V34" s="90" t="s">
        <v>1624</v>
      </c>
      <c r="W34" s="93" t="s">
        <v>208</v>
      </c>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s="77" customFormat="1" ht="62.4">
      <c r="A35" s="90">
        <v>10</v>
      </c>
      <c r="B35" s="90" t="s">
        <v>1672</v>
      </c>
      <c r="C35" s="91" t="s">
        <v>1673</v>
      </c>
      <c r="D35" s="91" t="s">
        <v>1687</v>
      </c>
      <c r="E35" s="91" t="s">
        <v>1688</v>
      </c>
      <c r="F35" s="91" t="s">
        <v>209</v>
      </c>
      <c r="G35" s="91" t="s">
        <v>210</v>
      </c>
      <c r="H35" s="90">
        <v>14</v>
      </c>
      <c r="I35" s="90">
        <v>19</v>
      </c>
      <c r="J35" s="90">
        <v>12747</v>
      </c>
      <c r="K35" s="90">
        <v>2022</v>
      </c>
      <c r="L35" s="90">
        <v>10</v>
      </c>
      <c r="M35" s="71" t="s">
        <v>211</v>
      </c>
      <c r="N35" s="71" t="s">
        <v>173</v>
      </c>
      <c r="O35" s="71" t="s">
        <v>1676</v>
      </c>
      <c r="P35" s="90" t="s">
        <v>73</v>
      </c>
      <c r="Q35" s="91" t="s">
        <v>187</v>
      </c>
      <c r="R35" s="71" t="s">
        <v>24</v>
      </c>
      <c r="S35" s="71" t="s">
        <v>73</v>
      </c>
      <c r="T35" s="91"/>
      <c r="U35" s="91" t="s">
        <v>212</v>
      </c>
      <c r="V35" s="90" t="s">
        <v>1624</v>
      </c>
      <c r="W35" s="93" t="str">
        <f>HYPERLINK("http://dx.doi.org/10.3390/su141912747","http://dx.doi.org/10.3390/su141912747")</f>
        <v>http://dx.doi.org/10.3390/su141912747</v>
      </c>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s="77" customFormat="1" ht="62.4">
      <c r="A36" s="90">
        <v>11</v>
      </c>
      <c r="B36" s="90" t="s">
        <v>1672</v>
      </c>
      <c r="C36" s="91" t="s">
        <v>1673</v>
      </c>
      <c r="D36" s="91" t="s">
        <v>1687</v>
      </c>
      <c r="E36" s="91" t="s">
        <v>1689</v>
      </c>
      <c r="F36" s="91" t="s">
        <v>213</v>
      </c>
      <c r="G36" s="91" t="s">
        <v>186</v>
      </c>
      <c r="H36" s="90">
        <v>14</v>
      </c>
      <c r="I36" s="90">
        <v>14</v>
      </c>
      <c r="J36" s="90">
        <v>2189</v>
      </c>
      <c r="K36" s="90">
        <v>2022</v>
      </c>
      <c r="L36" s="90">
        <v>7</v>
      </c>
      <c r="M36" s="71" t="s">
        <v>8</v>
      </c>
      <c r="N36" s="71" t="s">
        <v>173</v>
      </c>
      <c r="O36" s="71" t="s">
        <v>1676</v>
      </c>
      <c r="P36" s="90" t="s">
        <v>73</v>
      </c>
      <c r="Q36" s="91" t="s">
        <v>187</v>
      </c>
      <c r="R36" s="71" t="s">
        <v>24</v>
      </c>
      <c r="S36" s="71" t="s">
        <v>73</v>
      </c>
      <c r="T36" s="91"/>
      <c r="U36" s="91" t="s">
        <v>188</v>
      </c>
      <c r="V36" s="90" t="s">
        <v>1624</v>
      </c>
      <c r="W36" s="93" t="str">
        <f>HYPERLINK("http://dx.doi.org/10.3390/w14142189","http://dx.doi.org/10.3390/w14142189")</f>
        <v>http://dx.doi.org/10.3390/w14142189</v>
      </c>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s="77" customFormat="1" ht="62.4">
      <c r="A37" s="90">
        <v>12</v>
      </c>
      <c r="B37" s="90" t="s">
        <v>1672</v>
      </c>
      <c r="C37" s="91" t="s">
        <v>1673</v>
      </c>
      <c r="D37" s="123" t="s">
        <v>214</v>
      </c>
      <c r="E37" s="91" t="s">
        <v>1690</v>
      </c>
      <c r="F37" s="91" t="s">
        <v>215</v>
      </c>
      <c r="G37" s="91" t="s">
        <v>216</v>
      </c>
      <c r="H37" s="90">
        <v>9</v>
      </c>
      <c r="I37" s="90">
        <v>10</v>
      </c>
      <c r="J37" s="90">
        <v>491</v>
      </c>
      <c r="K37" s="90">
        <v>2022</v>
      </c>
      <c r="L37" s="90">
        <v>10</v>
      </c>
      <c r="M37" s="71" t="s">
        <v>8</v>
      </c>
      <c r="N37" s="71" t="s">
        <v>173</v>
      </c>
      <c r="O37" s="71" t="s">
        <v>1676</v>
      </c>
      <c r="P37" s="90" t="s">
        <v>84</v>
      </c>
      <c r="Q37" s="91" t="s">
        <v>187</v>
      </c>
      <c r="R37" s="71" t="s">
        <v>24</v>
      </c>
      <c r="S37" s="71" t="s">
        <v>73</v>
      </c>
      <c r="T37" s="91"/>
      <c r="U37" s="91" t="s">
        <v>217</v>
      </c>
      <c r="V37" s="90" t="s">
        <v>1624</v>
      </c>
      <c r="W37" s="93" t="str">
        <f>HYPERLINK("http://dx.doi.org/10.3390/bioengineering9100491","http://dx.doi.org/10.3390/bioengineering9100491")</f>
        <v>http://dx.doi.org/10.3390/bioengineering9100491</v>
      </c>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s="77" customFormat="1" ht="46.8">
      <c r="A38" s="90">
        <v>13</v>
      </c>
      <c r="B38" s="90" t="s">
        <v>1672</v>
      </c>
      <c r="C38" s="72" t="s">
        <v>1673</v>
      </c>
      <c r="D38" s="72" t="s">
        <v>1691</v>
      </c>
      <c r="E38" s="72" t="s">
        <v>1692</v>
      </c>
      <c r="F38" s="72" t="s">
        <v>218</v>
      </c>
      <c r="G38" s="72" t="s">
        <v>219</v>
      </c>
      <c r="H38" s="71" t="s">
        <v>161</v>
      </c>
      <c r="I38" s="71" t="s">
        <v>220</v>
      </c>
      <c r="J38" s="72" t="s">
        <v>221</v>
      </c>
      <c r="K38" s="71" t="s">
        <v>69</v>
      </c>
      <c r="L38" s="71" t="s">
        <v>91</v>
      </c>
      <c r="M38" s="71" t="s">
        <v>8</v>
      </c>
      <c r="N38" s="71" t="s">
        <v>173</v>
      </c>
      <c r="O38" s="71" t="s">
        <v>83</v>
      </c>
      <c r="P38" s="71" t="s">
        <v>84</v>
      </c>
      <c r="Q38" s="73" t="s">
        <v>134</v>
      </c>
      <c r="R38" s="71" t="s">
        <v>24</v>
      </c>
      <c r="S38" s="71" t="s">
        <v>73</v>
      </c>
      <c r="T38" s="72" t="s">
        <v>222</v>
      </c>
      <c r="U38" s="72" t="s">
        <v>223</v>
      </c>
      <c r="V38" s="72" t="s">
        <v>1610</v>
      </c>
      <c r="W38" s="89" t="s">
        <v>224</v>
      </c>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s="77" customFormat="1" ht="62.4">
      <c r="A39" s="90">
        <v>14</v>
      </c>
      <c r="B39" s="90" t="s">
        <v>1672</v>
      </c>
      <c r="C39" s="91" t="s">
        <v>1673</v>
      </c>
      <c r="D39" s="91" t="s">
        <v>1693</v>
      </c>
      <c r="E39" s="91" t="s">
        <v>1694</v>
      </c>
      <c r="F39" s="91" t="s">
        <v>225</v>
      </c>
      <c r="G39" s="91" t="s">
        <v>171</v>
      </c>
      <c r="H39" s="90">
        <v>19</v>
      </c>
      <c r="I39" s="90">
        <v>7</v>
      </c>
      <c r="J39" s="90" t="s">
        <v>226</v>
      </c>
      <c r="K39" s="90">
        <v>2022</v>
      </c>
      <c r="L39" s="90">
        <v>7</v>
      </c>
      <c r="M39" s="71" t="s">
        <v>8</v>
      </c>
      <c r="N39" s="71" t="s">
        <v>173</v>
      </c>
      <c r="O39" s="71" t="s">
        <v>1676</v>
      </c>
      <c r="P39" s="90" t="s">
        <v>73</v>
      </c>
      <c r="Q39" s="91" t="s">
        <v>174</v>
      </c>
      <c r="R39" s="71" t="s">
        <v>24</v>
      </c>
      <c r="S39" s="71" t="s">
        <v>73</v>
      </c>
      <c r="T39" s="91" t="s">
        <v>175</v>
      </c>
      <c r="U39" s="91" t="s">
        <v>176</v>
      </c>
      <c r="V39" s="90" t="s">
        <v>1624</v>
      </c>
      <c r="W39" s="93" t="str">
        <f>HYPERLINK("http://dx.doi.org/10.1007/s10346-022-01888-6","http://dx.doi.org/10.1007/s10346-022-01888-6")</f>
        <v>http://dx.doi.org/10.1007/s10346-022-01888-6</v>
      </c>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s="77" customFormat="1" ht="62.4">
      <c r="A40" s="90">
        <v>15</v>
      </c>
      <c r="B40" s="90" t="s">
        <v>1672</v>
      </c>
      <c r="C40" s="91" t="s">
        <v>1673</v>
      </c>
      <c r="D40" s="91" t="s">
        <v>1695</v>
      </c>
      <c r="E40" s="91" t="s">
        <v>1696</v>
      </c>
      <c r="F40" s="91" t="s">
        <v>227</v>
      </c>
      <c r="G40" s="91" t="s">
        <v>228</v>
      </c>
      <c r="H40" s="90">
        <v>2022</v>
      </c>
      <c r="I40" s="90"/>
      <c r="J40" s="90">
        <v>9646889</v>
      </c>
      <c r="K40" s="90">
        <v>2022</v>
      </c>
      <c r="L40" s="90">
        <v>6</v>
      </c>
      <c r="M40" s="71" t="s">
        <v>8</v>
      </c>
      <c r="N40" s="71" t="s">
        <v>173</v>
      </c>
      <c r="O40" s="71" t="s">
        <v>1676</v>
      </c>
      <c r="P40" s="90" t="s">
        <v>73</v>
      </c>
      <c r="Q40" s="91" t="s">
        <v>134</v>
      </c>
      <c r="R40" s="71" t="s">
        <v>24</v>
      </c>
      <c r="S40" s="71" t="s">
        <v>73</v>
      </c>
      <c r="T40" s="91" t="s">
        <v>229</v>
      </c>
      <c r="U40" s="91" t="s">
        <v>230</v>
      </c>
      <c r="V40" s="90" t="s">
        <v>1624</v>
      </c>
      <c r="W40" s="93" t="str">
        <f>HYPERLINK("http://dx.doi.org/10.1155/2022/9646889","http://dx.doi.org/10.1155/2022/9646889")</f>
        <v>http://dx.doi.org/10.1155/2022/9646889</v>
      </c>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s="77" customFormat="1" ht="46.8">
      <c r="A41" s="90">
        <v>16</v>
      </c>
      <c r="B41" s="90" t="s">
        <v>1672</v>
      </c>
      <c r="C41" s="91" t="s">
        <v>1673</v>
      </c>
      <c r="D41" s="91" t="s">
        <v>1687</v>
      </c>
      <c r="E41" s="91" t="s">
        <v>1697</v>
      </c>
      <c r="F41" s="91" t="s">
        <v>231</v>
      </c>
      <c r="G41" s="91" t="s">
        <v>186</v>
      </c>
      <c r="H41" s="90">
        <v>14</v>
      </c>
      <c r="I41" s="90">
        <v>17</v>
      </c>
      <c r="J41" s="90">
        <v>2710</v>
      </c>
      <c r="K41" s="90">
        <v>2022</v>
      </c>
      <c r="L41" s="90">
        <v>9</v>
      </c>
      <c r="M41" s="71" t="s">
        <v>8</v>
      </c>
      <c r="N41" s="71" t="s">
        <v>173</v>
      </c>
      <c r="O41" s="71" t="s">
        <v>1676</v>
      </c>
      <c r="P41" s="90" t="s">
        <v>84</v>
      </c>
      <c r="Q41" s="91" t="s">
        <v>187</v>
      </c>
      <c r="R41" s="71" t="s">
        <v>24</v>
      </c>
      <c r="S41" s="71" t="s">
        <v>73</v>
      </c>
      <c r="T41" s="91"/>
      <c r="U41" s="91" t="s">
        <v>188</v>
      </c>
      <c r="V41" s="90" t="s">
        <v>1624</v>
      </c>
      <c r="W41" s="93" t="str">
        <f>HYPERLINK("http://dx.doi.org/10.3390/w14172710","http://dx.doi.org/10.3390/w14172710")</f>
        <v>http://dx.doi.org/10.3390/w14172710</v>
      </c>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s="77" customFormat="1" ht="78">
      <c r="A42" s="90">
        <v>17</v>
      </c>
      <c r="B42" s="90" t="s">
        <v>1672</v>
      </c>
      <c r="C42" s="91" t="s">
        <v>1673</v>
      </c>
      <c r="D42" s="91" t="s">
        <v>1695</v>
      </c>
      <c r="E42" s="91" t="s">
        <v>1698</v>
      </c>
      <c r="F42" s="91" t="s">
        <v>232</v>
      </c>
      <c r="G42" s="91" t="s">
        <v>233</v>
      </c>
      <c r="H42" s="90">
        <v>301</v>
      </c>
      <c r="I42" s="90"/>
      <c r="J42" s="90">
        <v>116214</v>
      </c>
      <c r="K42" s="90">
        <v>2022</v>
      </c>
      <c r="L42" s="90">
        <v>12</v>
      </c>
      <c r="M42" s="71" t="s">
        <v>8</v>
      </c>
      <c r="N42" s="71" t="s">
        <v>173</v>
      </c>
      <c r="O42" s="71" t="s">
        <v>1676</v>
      </c>
      <c r="P42" s="90" t="s">
        <v>73</v>
      </c>
      <c r="Q42" s="91" t="s">
        <v>134</v>
      </c>
      <c r="R42" s="71" t="s">
        <v>24</v>
      </c>
      <c r="S42" s="71" t="s">
        <v>73</v>
      </c>
      <c r="T42" s="91" t="s">
        <v>234</v>
      </c>
      <c r="U42" s="91" t="s">
        <v>235</v>
      </c>
      <c r="V42" s="90" t="s">
        <v>1624</v>
      </c>
      <c r="W42" s="93" t="str">
        <f>HYPERLINK("http://dx.doi.org/10.1016/j.compstruct.2022.116214","http://dx.doi.org/10.1016/j.compstruct.2022.116214")</f>
        <v>http://dx.doi.org/10.1016/j.compstruct.2022.116214</v>
      </c>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s="77" customFormat="1" ht="62.4">
      <c r="A43" s="90">
        <v>18</v>
      </c>
      <c r="B43" s="90" t="s">
        <v>1672</v>
      </c>
      <c r="C43" s="91" t="s">
        <v>1673</v>
      </c>
      <c r="D43" s="91" t="s">
        <v>1680</v>
      </c>
      <c r="E43" s="91" t="s">
        <v>1699</v>
      </c>
      <c r="F43" s="91" t="s">
        <v>236</v>
      </c>
      <c r="G43" s="91" t="s">
        <v>186</v>
      </c>
      <c r="H43" s="90">
        <v>14</v>
      </c>
      <c r="I43" s="90">
        <v>3</v>
      </c>
      <c r="J43" s="90">
        <v>429</v>
      </c>
      <c r="K43" s="90">
        <v>2022</v>
      </c>
      <c r="L43" s="90">
        <v>2</v>
      </c>
      <c r="M43" s="71" t="s">
        <v>8</v>
      </c>
      <c r="N43" s="71" t="s">
        <v>173</v>
      </c>
      <c r="O43" s="71" t="s">
        <v>1676</v>
      </c>
      <c r="P43" s="90" t="s">
        <v>84</v>
      </c>
      <c r="Q43" s="91" t="s">
        <v>187</v>
      </c>
      <c r="R43" s="71" t="s">
        <v>24</v>
      </c>
      <c r="S43" s="71" t="s">
        <v>73</v>
      </c>
      <c r="T43" s="91"/>
      <c r="U43" s="91" t="s">
        <v>188</v>
      </c>
      <c r="V43" s="90" t="s">
        <v>1624</v>
      </c>
      <c r="W43" s="93" t="str">
        <f>HYPERLINK("http://dx.doi.org/10.3390/w14030429","http://dx.doi.org/10.3390/w14030429")</f>
        <v>http://dx.doi.org/10.3390/w14030429</v>
      </c>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s="77" customFormat="1" ht="78">
      <c r="A44" s="90">
        <v>19</v>
      </c>
      <c r="B44" s="90" t="s">
        <v>1672</v>
      </c>
      <c r="C44" s="91" t="s">
        <v>1673</v>
      </c>
      <c r="D44" s="91" t="s">
        <v>1674</v>
      </c>
      <c r="E44" s="91" t="s">
        <v>1700</v>
      </c>
      <c r="F44" s="91" t="s">
        <v>237</v>
      </c>
      <c r="G44" s="91" t="s">
        <v>171</v>
      </c>
      <c r="H44" s="90">
        <v>19</v>
      </c>
      <c r="I44" s="90">
        <v>3</v>
      </c>
      <c r="J44" s="90" t="s">
        <v>238</v>
      </c>
      <c r="K44" s="90">
        <v>2022</v>
      </c>
      <c r="L44" s="90">
        <v>3</v>
      </c>
      <c r="M44" s="71" t="s">
        <v>8</v>
      </c>
      <c r="N44" s="71" t="s">
        <v>173</v>
      </c>
      <c r="O44" s="71" t="s">
        <v>1676</v>
      </c>
      <c r="P44" s="90" t="s">
        <v>73</v>
      </c>
      <c r="Q44" s="91" t="s">
        <v>174</v>
      </c>
      <c r="R44" s="71" t="s">
        <v>24</v>
      </c>
      <c r="S44" s="71" t="s">
        <v>73</v>
      </c>
      <c r="T44" s="91" t="s">
        <v>175</v>
      </c>
      <c r="U44" s="91" t="s">
        <v>176</v>
      </c>
      <c r="V44" s="90" t="s">
        <v>1624</v>
      </c>
      <c r="W44" s="93" t="str">
        <f>HYPERLINK("http://dx.doi.org/10.1007/s10346-021-01808-0","http://dx.doi.org/10.1007/s10346-021-01808-0")</f>
        <v>http://dx.doi.org/10.1007/s10346-021-01808-0</v>
      </c>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46.8">
      <c r="A45" s="90">
        <v>20</v>
      </c>
      <c r="B45" s="90" t="s">
        <v>1672</v>
      </c>
      <c r="C45" s="91" t="s">
        <v>1673</v>
      </c>
      <c r="D45" s="91" t="s">
        <v>1682</v>
      </c>
      <c r="E45" s="91" t="s">
        <v>1701</v>
      </c>
      <c r="F45" s="91" t="s">
        <v>239</v>
      </c>
      <c r="G45" s="91" t="s">
        <v>240</v>
      </c>
      <c r="H45" s="90">
        <v>111</v>
      </c>
      <c r="I45" s="90">
        <v>3</v>
      </c>
      <c r="J45" s="90" t="s">
        <v>241</v>
      </c>
      <c r="K45" s="90">
        <v>2022</v>
      </c>
      <c r="L45" s="90">
        <v>4</v>
      </c>
      <c r="M45" s="71" t="s">
        <v>8</v>
      </c>
      <c r="N45" s="71" t="s">
        <v>173</v>
      </c>
      <c r="O45" s="71" t="s">
        <v>83</v>
      </c>
      <c r="P45" s="90" t="s">
        <v>84</v>
      </c>
      <c r="Q45" s="91" t="s">
        <v>117</v>
      </c>
      <c r="R45" s="71" t="s">
        <v>24</v>
      </c>
      <c r="S45" s="71" t="s">
        <v>73</v>
      </c>
      <c r="T45" s="91" t="s">
        <v>242</v>
      </c>
      <c r="U45" s="91" t="s">
        <v>243</v>
      </c>
      <c r="V45" s="90" t="s">
        <v>1624</v>
      </c>
      <c r="W45" s="93" t="str">
        <f>HYPERLINK("http://dx.doi.org/10.1007/s11069-021-05138-1","http://dx.doi.org/10.1007/s11069-021-05138-1")</f>
        <v>http://dx.doi.org/10.1007/s11069-021-05138-1</v>
      </c>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row>
    <row r="46" spans="1:256" s="82" customFormat="1" ht="124.8">
      <c r="A46" s="79">
        <v>21</v>
      </c>
      <c r="B46" s="124" t="s">
        <v>1672</v>
      </c>
      <c r="C46" s="91" t="s">
        <v>1673</v>
      </c>
      <c r="D46" s="91" t="s">
        <v>1674</v>
      </c>
      <c r="E46" s="91" t="s">
        <v>1702</v>
      </c>
      <c r="F46" s="96" t="s">
        <v>1703</v>
      </c>
      <c r="G46" s="125" t="s">
        <v>1704</v>
      </c>
      <c r="H46" s="90"/>
      <c r="I46" s="90">
        <v>96</v>
      </c>
      <c r="J46" s="90" t="s">
        <v>245</v>
      </c>
      <c r="K46" s="90">
        <v>2022</v>
      </c>
      <c r="L46" s="90">
        <v>3</v>
      </c>
      <c r="M46" s="71" t="s">
        <v>1600</v>
      </c>
      <c r="N46" s="71" t="s">
        <v>1705</v>
      </c>
      <c r="O46" s="71" t="s">
        <v>1706</v>
      </c>
      <c r="P46" s="90" t="s">
        <v>1643</v>
      </c>
      <c r="Q46" s="91" t="s">
        <v>1707</v>
      </c>
      <c r="R46" s="124"/>
      <c r="S46" s="124"/>
      <c r="T46" s="91" t="s">
        <v>246</v>
      </c>
      <c r="U46" s="91"/>
      <c r="V46" s="90" t="s">
        <v>1596</v>
      </c>
      <c r="W46" s="126" t="s">
        <v>247</v>
      </c>
    </row>
    <row r="47" spans="1:256" s="82" customFormat="1" ht="93.6">
      <c r="A47" s="79">
        <v>22</v>
      </c>
      <c r="B47" s="124" t="s">
        <v>1672</v>
      </c>
      <c r="C47" s="91" t="s">
        <v>1673</v>
      </c>
      <c r="D47" s="91" t="s">
        <v>1674</v>
      </c>
      <c r="E47" s="91" t="s">
        <v>1708</v>
      </c>
      <c r="F47" s="96" t="s">
        <v>1709</v>
      </c>
      <c r="G47" s="125" t="s">
        <v>1704</v>
      </c>
      <c r="H47" s="90"/>
      <c r="I47" s="90">
        <v>96</v>
      </c>
      <c r="J47" s="90" t="s">
        <v>248</v>
      </c>
      <c r="K47" s="90">
        <v>2022</v>
      </c>
      <c r="L47" s="90">
        <v>3</v>
      </c>
      <c r="M47" s="71" t="s">
        <v>1600</v>
      </c>
      <c r="N47" s="71" t="s">
        <v>1705</v>
      </c>
      <c r="O47" s="71" t="s">
        <v>1706</v>
      </c>
      <c r="P47" s="90" t="s">
        <v>1710</v>
      </c>
      <c r="Q47" s="91" t="s">
        <v>1707</v>
      </c>
      <c r="R47" s="124"/>
      <c r="S47" s="124"/>
      <c r="T47" s="91" t="s">
        <v>246</v>
      </c>
      <c r="U47" s="91"/>
      <c r="V47" s="90" t="s">
        <v>1596</v>
      </c>
      <c r="W47" s="126" t="s">
        <v>249</v>
      </c>
    </row>
    <row r="48" spans="1:256" s="82" customFormat="1" ht="62.4">
      <c r="A48" s="79">
        <v>23</v>
      </c>
      <c r="B48" s="124" t="s">
        <v>1672</v>
      </c>
      <c r="C48" s="91" t="s">
        <v>1673</v>
      </c>
      <c r="D48" s="91" t="s">
        <v>1674</v>
      </c>
      <c r="E48" s="91" t="s">
        <v>1711</v>
      </c>
      <c r="F48" s="96" t="s">
        <v>1712</v>
      </c>
      <c r="G48" s="91" t="s">
        <v>1713</v>
      </c>
      <c r="H48" s="90">
        <v>53</v>
      </c>
      <c r="I48" s="90">
        <v>3</v>
      </c>
      <c r="J48" s="90" t="s">
        <v>250</v>
      </c>
      <c r="K48" s="90">
        <v>2022</v>
      </c>
      <c r="L48" s="90">
        <v>9</v>
      </c>
      <c r="M48" s="71" t="s">
        <v>1600</v>
      </c>
      <c r="N48" s="71" t="s">
        <v>1705</v>
      </c>
      <c r="O48" s="71" t="s">
        <v>1706</v>
      </c>
      <c r="P48" s="90" t="s">
        <v>1710</v>
      </c>
      <c r="Q48" s="91" t="s">
        <v>1707</v>
      </c>
      <c r="R48" s="124"/>
      <c r="S48" s="124"/>
      <c r="T48" s="91" t="s">
        <v>251</v>
      </c>
      <c r="U48" s="91"/>
      <c r="V48" s="90" t="s">
        <v>1596</v>
      </c>
      <c r="W48" s="126" t="s">
        <v>252</v>
      </c>
    </row>
    <row r="49" spans="1:1024" s="77" customFormat="1" ht="21">
      <c r="A49" s="84"/>
      <c r="B49" s="84"/>
      <c r="C49" s="85" t="s">
        <v>1714</v>
      </c>
      <c r="D49" s="86"/>
      <c r="E49" s="87"/>
      <c r="F49" s="127" t="s">
        <v>1715</v>
      </c>
      <c r="G49" s="87"/>
      <c r="H49" s="84"/>
      <c r="I49" s="84"/>
      <c r="J49" s="84"/>
      <c r="K49" s="84"/>
      <c r="L49" s="84"/>
      <c r="M49" s="84"/>
      <c r="N49" s="84"/>
      <c r="O49" s="84"/>
      <c r="P49" s="84"/>
      <c r="Q49" s="86"/>
      <c r="R49" s="84"/>
      <c r="S49" s="84"/>
      <c r="T49" s="84"/>
      <c r="U49" s="84"/>
      <c r="V49" s="84"/>
      <c r="W49" s="88"/>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1024" ht="109.2">
      <c r="A50" s="90">
        <v>1</v>
      </c>
      <c r="B50" s="90" t="s">
        <v>1672</v>
      </c>
      <c r="C50" s="91" t="s">
        <v>1716</v>
      </c>
      <c r="D50" s="91" t="s">
        <v>1717</v>
      </c>
      <c r="E50" s="91" t="s">
        <v>1718</v>
      </c>
      <c r="F50" s="91" t="s">
        <v>253</v>
      </c>
      <c r="G50" s="91" t="s">
        <v>254</v>
      </c>
      <c r="H50" s="90">
        <v>303</v>
      </c>
      <c r="I50" s="90"/>
      <c r="J50" s="90">
        <v>134896</v>
      </c>
      <c r="K50" s="90">
        <v>2022</v>
      </c>
      <c r="L50" s="90">
        <v>9</v>
      </c>
      <c r="M50" s="71" t="s">
        <v>8</v>
      </c>
      <c r="N50" s="71" t="s">
        <v>173</v>
      </c>
      <c r="O50" s="71" t="s">
        <v>107</v>
      </c>
      <c r="P50" s="90" t="s">
        <v>84</v>
      </c>
      <c r="Q50" s="91" t="s">
        <v>134</v>
      </c>
      <c r="R50" s="71" t="s">
        <v>24</v>
      </c>
      <c r="S50" s="71" t="s">
        <v>73</v>
      </c>
      <c r="T50" s="91" t="s">
        <v>255</v>
      </c>
      <c r="U50" s="91" t="s">
        <v>256</v>
      </c>
      <c r="V50" s="90" t="s">
        <v>1624</v>
      </c>
      <c r="W50" s="93" t="str">
        <f>HYPERLINK("http://dx.doi.org/10.1016/j.chemosphere.2022.134896","http://dx.doi.org/10.1016/j.chemosphere.2022.134896")</f>
        <v>http://dx.doi.org/10.1016/j.chemosphere.2022.134896</v>
      </c>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row>
    <row r="51" spans="1:1024" ht="124.8">
      <c r="A51" s="90">
        <v>2</v>
      </c>
      <c r="B51" s="90" t="s">
        <v>1672</v>
      </c>
      <c r="C51" s="91" t="s">
        <v>1716</v>
      </c>
      <c r="D51" s="91" t="s">
        <v>1717</v>
      </c>
      <c r="E51" s="91" t="s">
        <v>1719</v>
      </c>
      <c r="F51" s="91" t="s">
        <v>257</v>
      </c>
      <c r="G51" s="91" t="s">
        <v>258</v>
      </c>
      <c r="H51" s="90">
        <v>215</v>
      </c>
      <c r="I51" s="90"/>
      <c r="J51" s="90">
        <v>114187</v>
      </c>
      <c r="K51" s="90">
        <v>2022</v>
      </c>
      <c r="L51" s="90">
        <v>12</v>
      </c>
      <c r="M51" s="71" t="s">
        <v>8</v>
      </c>
      <c r="N51" s="71" t="s">
        <v>173</v>
      </c>
      <c r="O51" s="71" t="s">
        <v>107</v>
      </c>
      <c r="P51" s="90" t="s">
        <v>84</v>
      </c>
      <c r="Q51" s="91" t="s">
        <v>117</v>
      </c>
      <c r="R51" s="71" t="s">
        <v>24</v>
      </c>
      <c r="S51" s="71" t="s">
        <v>73</v>
      </c>
      <c r="T51" s="91" t="s">
        <v>259</v>
      </c>
      <c r="U51" s="91" t="s">
        <v>260</v>
      </c>
      <c r="V51" s="90" t="s">
        <v>1624</v>
      </c>
      <c r="W51" s="93" t="str">
        <f>HYPERLINK("http://dx.doi.org/10.1016/j.envres.2022.114187","http://dx.doi.org/10.1016/j.envres.2022.114187")</f>
        <v>http://dx.doi.org/10.1016/j.envres.2022.114187</v>
      </c>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row>
    <row r="52" spans="1:1024" ht="156">
      <c r="A52" s="90">
        <v>3</v>
      </c>
      <c r="B52" s="90" t="s">
        <v>1672</v>
      </c>
      <c r="C52" s="91" t="s">
        <v>1716</v>
      </c>
      <c r="D52" s="91" t="s">
        <v>1717</v>
      </c>
      <c r="E52" s="91" t="s">
        <v>1720</v>
      </c>
      <c r="F52" s="91" t="s">
        <v>261</v>
      </c>
      <c r="G52" s="91" t="s">
        <v>262</v>
      </c>
      <c r="H52" s="90">
        <v>11</v>
      </c>
      <c r="I52" s="90">
        <v>1</v>
      </c>
      <c r="J52" s="90">
        <v>152</v>
      </c>
      <c r="K52" s="90">
        <v>2022</v>
      </c>
      <c r="L52" s="90">
        <v>1</v>
      </c>
      <c r="M52" s="71" t="s">
        <v>8</v>
      </c>
      <c r="N52" s="71" t="s">
        <v>173</v>
      </c>
      <c r="O52" s="71" t="s">
        <v>107</v>
      </c>
      <c r="P52" s="90" t="s">
        <v>84</v>
      </c>
      <c r="Q52" s="91" t="s">
        <v>187</v>
      </c>
      <c r="R52" s="71" t="s">
        <v>24</v>
      </c>
      <c r="S52" s="71" t="s">
        <v>73</v>
      </c>
      <c r="T52" s="91"/>
      <c r="U52" s="91" t="s">
        <v>263</v>
      </c>
      <c r="V52" s="90" t="s">
        <v>1624</v>
      </c>
      <c r="W52" s="93" t="str">
        <f>HYPERLINK("http://dx.doi.org/10.3390/antiox11010152","http://dx.doi.org/10.3390/antiox11010152")</f>
        <v>http://dx.doi.org/10.3390/antiox11010152</v>
      </c>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row>
    <row r="53" spans="1:1024" ht="78">
      <c r="A53" s="90">
        <v>4</v>
      </c>
      <c r="B53" s="90" t="s">
        <v>1672</v>
      </c>
      <c r="C53" s="123" t="s">
        <v>1532</v>
      </c>
      <c r="D53" s="91" t="s">
        <v>1717</v>
      </c>
      <c r="E53" s="91" t="s">
        <v>1721</v>
      </c>
      <c r="F53" s="91" t="s">
        <v>264</v>
      </c>
      <c r="G53" s="91" t="s">
        <v>265</v>
      </c>
      <c r="H53" s="90">
        <v>61</v>
      </c>
      <c r="I53" s="90">
        <v>2</v>
      </c>
      <c r="J53" s="90" t="s">
        <v>266</v>
      </c>
      <c r="K53" s="90">
        <v>2022</v>
      </c>
      <c r="L53" s="90">
        <v>3</v>
      </c>
      <c r="M53" s="71" t="s">
        <v>8</v>
      </c>
      <c r="N53" s="71" t="s">
        <v>173</v>
      </c>
      <c r="O53" s="71" t="s">
        <v>107</v>
      </c>
      <c r="P53" s="90" t="s">
        <v>84</v>
      </c>
      <c r="Q53" s="91" t="s">
        <v>74</v>
      </c>
      <c r="R53" s="71" t="s">
        <v>23</v>
      </c>
      <c r="S53" s="71" t="s">
        <v>73</v>
      </c>
      <c r="T53" s="91" t="s">
        <v>267</v>
      </c>
      <c r="U53" s="91"/>
      <c r="V53" s="90" t="s">
        <v>1624</v>
      </c>
      <c r="W53" s="93" t="str">
        <f>HYPERLINK("http://dx.doi.org/10.1016/j.tjog.2022.02.010","http://dx.doi.org/10.1016/j.tjog.2022.02.010")</f>
        <v>http://dx.doi.org/10.1016/j.tjog.2022.02.010</v>
      </c>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row>
    <row r="54" spans="1:1024" ht="93.6">
      <c r="A54" s="79">
        <v>5</v>
      </c>
      <c r="B54" s="79" t="s">
        <v>1722</v>
      </c>
      <c r="C54" s="128" t="s">
        <v>1531</v>
      </c>
      <c r="D54" s="129" t="s">
        <v>1723</v>
      </c>
      <c r="E54" s="129" t="s">
        <v>1724</v>
      </c>
      <c r="F54" s="129" t="s">
        <v>1509</v>
      </c>
      <c r="G54" s="129" t="s">
        <v>1510</v>
      </c>
      <c r="H54" s="129">
        <v>35</v>
      </c>
      <c r="I54" s="129">
        <v>10</v>
      </c>
      <c r="J54" s="129" t="s">
        <v>1511</v>
      </c>
      <c r="K54" s="129">
        <v>2022</v>
      </c>
      <c r="L54" s="129">
        <v>10</v>
      </c>
      <c r="M54" s="79" t="s">
        <v>1528</v>
      </c>
      <c r="N54" s="71" t="s">
        <v>1705</v>
      </c>
      <c r="O54" s="71" t="s">
        <v>1676</v>
      </c>
      <c r="P54" s="130" t="s">
        <v>1529</v>
      </c>
      <c r="Q54" s="129" t="s">
        <v>1512</v>
      </c>
      <c r="R54" s="131" t="s">
        <v>1513</v>
      </c>
      <c r="S54" s="79" t="s">
        <v>1725</v>
      </c>
      <c r="T54" s="129" t="s">
        <v>1514</v>
      </c>
      <c r="U54" s="129" t="s">
        <v>1515</v>
      </c>
      <c r="V54" s="129" t="s">
        <v>1516</v>
      </c>
      <c r="W54" s="129" t="str">
        <f>HYPERLINK("http://dx.doi.org/10.1021/acs.chemrestox.2c00153","http://dx.doi.org/10.1021/acs.chemrestox.2c00153")</f>
        <v>http://dx.doi.org/10.1021/acs.chemrestox.2c00153</v>
      </c>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c r="GD54" s="132"/>
      <c r="GE54" s="132"/>
      <c r="GF54" s="132"/>
      <c r="GG54" s="132"/>
      <c r="GH54" s="132"/>
      <c r="GI54" s="132"/>
      <c r="GJ54" s="132"/>
      <c r="GK54" s="132"/>
      <c r="GL54" s="132"/>
      <c r="GM54" s="132"/>
      <c r="GN54" s="132"/>
      <c r="GO54" s="132"/>
      <c r="GP54" s="132"/>
      <c r="GQ54" s="132"/>
      <c r="GR54" s="133"/>
      <c r="GS54" s="133"/>
      <c r="GT54" s="133"/>
      <c r="GU54" s="133"/>
      <c r="GV54" s="133"/>
      <c r="GW54" s="133"/>
      <c r="GX54" s="133"/>
      <c r="GY54" s="133"/>
      <c r="GZ54" s="133"/>
      <c r="HA54" s="133"/>
      <c r="HB54" s="133"/>
      <c r="HC54" s="133"/>
      <c r="HD54" s="133"/>
      <c r="HE54" s="133"/>
      <c r="HF54" s="133"/>
      <c r="HG54" s="133"/>
      <c r="HH54" s="133"/>
      <c r="HI54" s="133"/>
      <c r="HJ54" s="133"/>
      <c r="HK54" s="133"/>
      <c r="HL54" s="133"/>
      <c r="HM54" s="133"/>
      <c r="HN54" s="133"/>
      <c r="HO54" s="133"/>
      <c r="HP54" s="133"/>
      <c r="HQ54" s="133"/>
      <c r="HR54" s="133"/>
      <c r="HS54" s="133"/>
      <c r="HT54" s="133"/>
      <c r="HU54" s="133"/>
      <c r="HV54" s="133"/>
      <c r="HW54" s="133"/>
      <c r="HX54" s="133"/>
      <c r="HY54" s="133"/>
      <c r="HZ54" s="133"/>
      <c r="IA54" s="133"/>
      <c r="IB54" s="133"/>
      <c r="IC54" s="133"/>
      <c r="ID54" s="133"/>
      <c r="IE54" s="133"/>
      <c r="IF54" s="133"/>
      <c r="IG54" s="133"/>
      <c r="IH54" s="133"/>
      <c r="II54" s="133"/>
      <c r="IJ54" s="133"/>
      <c r="IK54" s="133"/>
      <c r="IL54" s="133"/>
      <c r="IM54" s="133"/>
      <c r="IN54" s="133"/>
      <c r="IO54" s="133"/>
      <c r="IP54" s="133"/>
      <c r="IQ54" s="133"/>
      <c r="IR54" s="133"/>
      <c r="IS54" s="133"/>
      <c r="IT54" s="133"/>
      <c r="IU54" s="133"/>
      <c r="IV54" s="133"/>
      <c r="IW54" s="133"/>
      <c r="IX54" s="133"/>
      <c r="IY54" s="133"/>
      <c r="IZ54" s="133"/>
      <c r="JA54" s="133"/>
      <c r="JB54" s="133"/>
      <c r="JC54" s="133"/>
      <c r="JD54" s="133"/>
      <c r="JE54" s="133"/>
      <c r="JF54" s="133"/>
      <c r="JG54" s="133"/>
      <c r="JH54" s="133"/>
      <c r="JI54" s="133"/>
      <c r="JJ54" s="133"/>
      <c r="JK54" s="133"/>
      <c r="JL54" s="133"/>
      <c r="JM54" s="133"/>
      <c r="JN54" s="133"/>
      <c r="JO54" s="133"/>
      <c r="JP54" s="133"/>
      <c r="JQ54" s="133"/>
      <c r="JR54" s="133"/>
      <c r="JS54" s="133"/>
      <c r="JT54" s="133"/>
      <c r="JU54" s="133"/>
      <c r="JV54" s="133"/>
      <c r="JW54" s="133"/>
      <c r="JX54" s="133"/>
      <c r="JY54" s="133"/>
      <c r="JZ54" s="133"/>
      <c r="KA54" s="133"/>
      <c r="KB54" s="133"/>
      <c r="KC54" s="133"/>
      <c r="KD54" s="133"/>
      <c r="KE54" s="133"/>
      <c r="KF54" s="133"/>
      <c r="KG54" s="133"/>
      <c r="KH54" s="133"/>
      <c r="KI54" s="133"/>
      <c r="KJ54" s="133"/>
      <c r="KK54" s="133"/>
      <c r="KL54" s="133"/>
      <c r="KM54" s="133"/>
      <c r="KN54" s="133"/>
      <c r="KO54" s="133"/>
      <c r="KP54" s="133"/>
      <c r="KQ54" s="133"/>
      <c r="KR54" s="133"/>
      <c r="KS54" s="133"/>
      <c r="KT54" s="133"/>
      <c r="KU54" s="133"/>
      <c r="KV54" s="133"/>
      <c r="KW54" s="133"/>
      <c r="KX54" s="133"/>
      <c r="KY54" s="133"/>
      <c r="KZ54" s="133"/>
      <c r="LA54" s="133"/>
      <c r="LB54" s="133"/>
      <c r="LC54" s="133"/>
      <c r="LD54" s="133"/>
      <c r="LE54" s="133"/>
      <c r="LF54" s="133"/>
      <c r="LG54" s="133"/>
      <c r="LH54" s="133"/>
      <c r="LI54" s="133"/>
      <c r="LJ54" s="133"/>
      <c r="LK54" s="133"/>
      <c r="LL54" s="133"/>
      <c r="LM54" s="133"/>
      <c r="LN54" s="133"/>
      <c r="LO54" s="133"/>
      <c r="LP54" s="133"/>
      <c r="LQ54" s="133"/>
      <c r="LR54" s="133"/>
      <c r="LS54" s="133"/>
      <c r="LT54" s="133"/>
      <c r="LU54" s="133"/>
      <c r="LV54" s="133"/>
      <c r="LW54" s="133"/>
      <c r="LX54" s="133"/>
      <c r="LY54" s="133"/>
      <c r="LZ54" s="133"/>
      <c r="MA54" s="133"/>
      <c r="MB54" s="133"/>
      <c r="MC54" s="133"/>
      <c r="MD54" s="133"/>
      <c r="ME54" s="133"/>
      <c r="MF54" s="133"/>
      <c r="MG54" s="133"/>
      <c r="MH54" s="133"/>
      <c r="MI54" s="133"/>
      <c r="MJ54" s="133"/>
      <c r="MK54" s="133"/>
      <c r="ML54" s="133"/>
      <c r="MM54" s="133"/>
      <c r="MN54" s="133"/>
      <c r="MO54" s="133"/>
      <c r="MP54" s="133"/>
      <c r="MQ54" s="133"/>
      <c r="MR54" s="133"/>
      <c r="MS54" s="133"/>
      <c r="MT54" s="133"/>
      <c r="MU54" s="133"/>
      <c r="MV54" s="133"/>
      <c r="MW54" s="133"/>
      <c r="MX54" s="133"/>
      <c r="MY54" s="133"/>
      <c r="MZ54" s="133"/>
      <c r="NA54" s="133"/>
      <c r="NB54" s="133"/>
      <c r="NC54" s="133"/>
      <c r="ND54" s="133"/>
      <c r="NE54" s="133"/>
      <c r="NF54" s="133"/>
      <c r="NG54" s="133"/>
      <c r="NH54" s="133"/>
      <c r="NI54" s="133"/>
      <c r="NJ54" s="133"/>
      <c r="NK54" s="133"/>
      <c r="NL54" s="133"/>
      <c r="NM54" s="133"/>
      <c r="NN54" s="133"/>
      <c r="NO54" s="133"/>
      <c r="NP54" s="133"/>
      <c r="NQ54" s="133"/>
      <c r="NR54" s="133"/>
      <c r="NS54" s="133"/>
      <c r="NT54" s="133"/>
      <c r="NU54" s="133"/>
      <c r="NV54" s="133"/>
      <c r="NW54" s="133"/>
      <c r="NX54" s="133"/>
      <c r="NY54" s="133"/>
      <c r="NZ54" s="133"/>
      <c r="OA54" s="133"/>
      <c r="OB54" s="133"/>
      <c r="OC54" s="133"/>
      <c r="OD54" s="133"/>
      <c r="OE54" s="133"/>
      <c r="OF54" s="133"/>
      <c r="OG54" s="133"/>
      <c r="OH54" s="133"/>
      <c r="OI54" s="133"/>
      <c r="OJ54" s="133"/>
      <c r="OK54" s="133"/>
      <c r="OL54" s="133"/>
      <c r="OM54" s="133"/>
      <c r="ON54" s="133"/>
      <c r="OO54" s="133"/>
      <c r="OP54" s="133"/>
      <c r="OQ54" s="133"/>
      <c r="OR54" s="133"/>
      <c r="OS54" s="133"/>
      <c r="OT54" s="133"/>
      <c r="OU54" s="133"/>
      <c r="OV54" s="133"/>
      <c r="OW54" s="133"/>
      <c r="OX54" s="133"/>
      <c r="OY54" s="133"/>
      <c r="OZ54" s="133"/>
      <c r="PA54" s="133"/>
      <c r="PB54" s="133"/>
      <c r="PC54" s="133"/>
      <c r="PD54" s="133"/>
      <c r="PE54" s="133"/>
      <c r="PF54" s="133"/>
      <c r="PG54" s="133"/>
      <c r="PH54" s="133"/>
      <c r="PI54" s="133"/>
      <c r="PJ54" s="133"/>
      <c r="PK54" s="133"/>
      <c r="PL54" s="133"/>
      <c r="PM54" s="133"/>
      <c r="PN54" s="133"/>
      <c r="PO54" s="133"/>
      <c r="PP54" s="133"/>
      <c r="PQ54" s="133"/>
      <c r="PR54" s="133"/>
      <c r="PS54" s="133"/>
      <c r="PT54" s="133"/>
      <c r="PU54" s="133"/>
      <c r="PV54" s="133"/>
      <c r="PW54" s="133"/>
      <c r="PX54" s="133"/>
      <c r="PY54" s="133"/>
      <c r="PZ54" s="133"/>
      <c r="QA54" s="133"/>
      <c r="QB54" s="133"/>
      <c r="QC54" s="133"/>
      <c r="QD54" s="133"/>
      <c r="QE54" s="133"/>
      <c r="QF54" s="133"/>
      <c r="QG54" s="133"/>
      <c r="QH54" s="133"/>
      <c r="QI54" s="133"/>
      <c r="QJ54" s="133"/>
      <c r="QK54" s="133"/>
      <c r="QL54" s="133"/>
      <c r="QM54" s="133"/>
      <c r="QN54" s="133"/>
      <c r="QO54" s="133"/>
      <c r="QP54" s="133"/>
      <c r="QQ54" s="133"/>
      <c r="QR54" s="133"/>
      <c r="QS54" s="133"/>
      <c r="QT54" s="133"/>
      <c r="QU54" s="133"/>
      <c r="QV54" s="133"/>
      <c r="QW54" s="133"/>
      <c r="QX54" s="133"/>
      <c r="QY54" s="133"/>
      <c r="QZ54" s="133"/>
      <c r="RA54" s="133"/>
      <c r="RB54" s="133"/>
      <c r="RC54" s="133"/>
      <c r="RD54" s="133"/>
      <c r="RE54" s="133"/>
      <c r="RF54" s="133"/>
      <c r="RG54" s="133"/>
      <c r="RH54" s="133"/>
      <c r="RI54" s="133"/>
      <c r="RJ54" s="133"/>
      <c r="RK54" s="133"/>
      <c r="RL54" s="133"/>
      <c r="RM54" s="133"/>
      <c r="RN54" s="133"/>
      <c r="RO54" s="133"/>
      <c r="RP54" s="133"/>
      <c r="RQ54" s="133"/>
      <c r="RR54" s="133"/>
      <c r="RS54" s="133"/>
      <c r="RT54" s="133"/>
      <c r="RU54" s="133"/>
      <c r="RV54" s="133"/>
      <c r="RW54" s="133"/>
      <c r="RX54" s="133"/>
      <c r="RY54" s="133"/>
      <c r="RZ54" s="133"/>
      <c r="SA54" s="133"/>
      <c r="SB54" s="133"/>
      <c r="SC54" s="133"/>
      <c r="SD54" s="133"/>
      <c r="SE54" s="133"/>
      <c r="SF54" s="133"/>
      <c r="SG54" s="133"/>
      <c r="SH54" s="133"/>
      <c r="SI54" s="133"/>
      <c r="SJ54" s="133"/>
      <c r="SK54" s="133"/>
      <c r="SL54" s="133"/>
      <c r="SM54" s="133"/>
      <c r="SN54" s="133"/>
      <c r="SO54" s="133"/>
      <c r="SP54" s="133"/>
      <c r="SQ54" s="133"/>
      <c r="SR54" s="133"/>
      <c r="SS54" s="133"/>
      <c r="ST54" s="133"/>
      <c r="SU54" s="133"/>
      <c r="SV54" s="133"/>
      <c r="SW54" s="133"/>
      <c r="SX54" s="133"/>
      <c r="SY54" s="133"/>
      <c r="SZ54" s="133"/>
      <c r="TA54" s="133"/>
      <c r="TB54" s="133"/>
      <c r="TC54" s="133"/>
      <c r="TD54" s="133"/>
      <c r="TE54" s="133"/>
      <c r="TF54" s="133"/>
      <c r="TG54" s="133"/>
      <c r="TH54" s="133"/>
      <c r="TI54" s="133"/>
      <c r="TJ54" s="133"/>
      <c r="TK54" s="133"/>
      <c r="TL54" s="133"/>
      <c r="TM54" s="133"/>
      <c r="TN54" s="133"/>
      <c r="TO54" s="133"/>
      <c r="TP54" s="133"/>
      <c r="TQ54" s="133"/>
      <c r="TR54" s="133"/>
      <c r="TS54" s="133"/>
      <c r="TT54" s="133"/>
      <c r="TU54" s="133"/>
      <c r="TV54" s="133"/>
      <c r="TW54" s="133"/>
      <c r="TX54" s="133"/>
      <c r="TY54" s="133"/>
      <c r="TZ54" s="133"/>
      <c r="UA54" s="133"/>
      <c r="UB54" s="133"/>
      <c r="UC54" s="133"/>
      <c r="UD54" s="133"/>
      <c r="UE54" s="133"/>
      <c r="UF54" s="133"/>
      <c r="UG54" s="133"/>
      <c r="UH54" s="133"/>
      <c r="UI54" s="133"/>
      <c r="UJ54" s="133"/>
      <c r="UK54" s="133"/>
      <c r="UL54" s="133"/>
      <c r="UM54" s="133"/>
      <c r="UN54" s="133"/>
      <c r="UO54" s="133"/>
      <c r="UP54" s="133"/>
      <c r="UQ54" s="133"/>
      <c r="UR54" s="133"/>
      <c r="US54" s="133"/>
      <c r="UT54" s="133"/>
      <c r="UU54" s="133"/>
      <c r="UV54" s="133"/>
      <c r="UW54" s="133"/>
      <c r="UX54" s="133"/>
      <c r="UY54" s="133"/>
      <c r="UZ54" s="133"/>
      <c r="VA54" s="133"/>
      <c r="VB54" s="133"/>
      <c r="VC54" s="133"/>
      <c r="VD54" s="133"/>
      <c r="VE54" s="133"/>
      <c r="VF54" s="133"/>
      <c r="VG54" s="133"/>
      <c r="VH54" s="133"/>
      <c r="VI54" s="133"/>
      <c r="VJ54" s="133"/>
      <c r="VK54" s="133"/>
      <c r="VL54" s="133"/>
      <c r="VM54" s="133"/>
      <c r="VN54" s="133"/>
      <c r="VO54" s="133"/>
      <c r="VP54" s="133"/>
      <c r="VQ54" s="133"/>
      <c r="VR54" s="133"/>
      <c r="VS54" s="133"/>
      <c r="VT54" s="133"/>
      <c r="VU54" s="133"/>
      <c r="VV54" s="133"/>
      <c r="VW54" s="133"/>
      <c r="VX54" s="133"/>
      <c r="VY54" s="133"/>
      <c r="VZ54" s="133"/>
      <c r="WA54" s="133"/>
      <c r="WB54" s="133"/>
      <c r="WC54" s="133"/>
      <c r="WD54" s="133"/>
      <c r="WE54" s="133"/>
      <c r="WF54" s="133"/>
      <c r="WG54" s="133"/>
      <c r="WH54" s="133"/>
      <c r="WI54" s="133"/>
      <c r="WJ54" s="133"/>
      <c r="WK54" s="133"/>
      <c r="WL54" s="133"/>
      <c r="WM54" s="133"/>
      <c r="WN54" s="133"/>
      <c r="WO54" s="133"/>
      <c r="WP54" s="133"/>
      <c r="WQ54" s="133"/>
      <c r="WR54" s="133"/>
      <c r="WS54" s="133"/>
      <c r="WT54" s="133"/>
      <c r="WU54" s="133"/>
      <c r="WV54" s="133"/>
      <c r="WW54" s="133"/>
      <c r="WX54" s="133"/>
      <c r="WY54" s="133"/>
      <c r="WZ54" s="133"/>
      <c r="XA54" s="133"/>
      <c r="XB54" s="133"/>
      <c r="XC54" s="133"/>
      <c r="XD54" s="133"/>
      <c r="XE54" s="133"/>
      <c r="XF54" s="133"/>
      <c r="XG54" s="133"/>
      <c r="XH54" s="133"/>
      <c r="XI54" s="133"/>
      <c r="XJ54" s="133"/>
      <c r="XK54" s="133"/>
      <c r="XL54" s="133"/>
      <c r="XM54" s="133"/>
      <c r="XN54" s="133"/>
      <c r="XO54" s="133"/>
      <c r="XP54" s="133"/>
      <c r="XQ54" s="133"/>
      <c r="XR54" s="133"/>
      <c r="XS54" s="133"/>
      <c r="XT54" s="133"/>
      <c r="XU54" s="133"/>
      <c r="XV54" s="133"/>
      <c r="XW54" s="133"/>
      <c r="XX54" s="133"/>
      <c r="XY54" s="133"/>
      <c r="XZ54" s="133"/>
      <c r="YA54" s="133"/>
      <c r="YB54" s="133"/>
      <c r="YC54" s="133"/>
      <c r="YD54" s="133"/>
      <c r="YE54" s="133"/>
      <c r="YF54" s="133"/>
      <c r="YG54" s="133"/>
      <c r="YH54" s="133"/>
      <c r="YI54" s="133"/>
      <c r="YJ54" s="133"/>
      <c r="YK54" s="133"/>
      <c r="YL54" s="133"/>
      <c r="YM54" s="133"/>
      <c r="YN54" s="133"/>
      <c r="YO54" s="133"/>
      <c r="YP54" s="133"/>
      <c r="YQ54" s="133"/>
      <c r="YR54" s="133"/>
      <c r="YS54" s="133"/>
      <c r="YT54" s="133"/>
      <c r="YU54" s="133"/>
      <c r="YV54" s="133"/>
      <c r="YW54" s="133"/>
      <c r="YX54" s="133"/>
      <c r="YY54" s="133"/>
      <c r="YZ54" s="133"/>
      <c r="ZA54" s="133"/>
      <c r="ZB54" s="133"/>
      <c r="ZC54" s="133"/>
      <c r="ZD54" s="133"/>
      <c r="ZE54" s="133"/>
      <c r="ZF54" s="133"/>
      <c r="ZG54" s="133"/>
      <c r="ZH54" s="133"/>
      <c r="ZI54" s="133"/>
      <c r="ZJ54" s="133"/>
      <c r="ZK54" s="133"/>
      <c r="ZL54" s="133"/>
      <c r="ZM54" s="133"/>
      <c r="ZN54" s="133"/>
      <c r="ZO54" s="133"/>
      <c r="ZP54" s="133"/>
      <c r="ZQ54" s="133"/>
      <c r="ZR54" s="133"/>
      <c r="ZS54" s="133"/>
      <c r="ZT54" s="133"/>
      <c r="ZU54" s="133"/>
      <c r="ZV54" s="133"/>
      <c r="ZW54" s="133"/>
      <c r="ZX54" s="133"/>
      <c r="ZY54" s="133"/>
      <c r="ZZ54" s="133"/>
      <c r="AAA54" s="133"/>
      <c r="AAB54" s="133"/>
      <c r="AAC54" s="133"/>
      <c r="AAD54" s="133"/>
      <c r="AAE54" s="133"/>
      <c r="AAF54" s="133"/>
      <c r="AAG54" s="133"/>
      <c r="AAH54" s="133"/>
      <c r="AAI54" s="133"/>
      <c r="AAJ54" s="133"/>
      <c r="AAK54" s="133"/>
      <c r="AAL54" s="133"/>
      <c r="AAM54" s="133"/>
      <c r="AAN54" s="133"/>
      <c r="AAO54" s="133"/>
      <c r="AAP54" s="133"/>
      <c r="AAQ54" s="133"/>
      <c r="AAR54" s="133"/>
      <c r="AAS54" s="133"/>
      <c r="AAT54" s="133"/>
      <c r="AAU54" s="133"/>
      <c r="AAV54" s="133"/>
      <c r="AAW54" s="133"/>
      <c r="AAX54" s="133"/>
      <c r="AAY54" s="133"/>
      <c r="AAZ54" s="133"/>
      <c r="ABA54" s="133"/>
      <c r="ABB54" s="133"/>
      <c r="ABC54" s="133"/>
      <c r="ABD54" s="133"/>
      <c r="ABE54" s="133"/>
      <c r="ABF54" s="133"/>
      <c r="ABG54" s="133"/>
      <c r="ABH54" s="133"/>
      <c r="ABI54" s="133"/>
      <c r="ABJ54" s="133"/>
      <c r="ABK54" s="133"/>
      <c r="ABL54" s="133"/>
      <c r="ABM54" s="133"/>
      <c r="ABN54" s="133"/>
      <c r="ABO54" s="133"/>
      <c r="ABP54" s="133"/>
      <c r="ABQ54" s="133"/>
      <c r="ABR54" s="133"/>
      <c r="ABS54" s="133"/>
      <c r="ABT54" s="133"/>
      <c r="ABU54" s="133"/>
      <c r="ABV54" s="133"/>
      <c r="ABW54" s="133"/>
      <c r="ABX54" s="133"/>
      <c r="ABY54" s="133"/>
      <c r="ABZ54" s="133"/>
      <c r="ACA54" s="133"/>
      <c r="ACB54" s="133"/>
      <c r="ACC54" s="133"/>
      <c r="ACD54" s="133"/>
      <c r="ACE54" s="133"/>
      <c r="ACF54" s="133"/>
      <c r="ACG54" s="133"/>
      <c r="ACH54" s="133"/>
      <c r="ACI54" s="133"/>
      <c r="ACJ54" s="133"/>
      <c r="ACK54" s="133"/>
      <c r="ACL54" s="133"/>
      <c r="ACM54" s="133"/>
      <c r="ACN54" s="133"/>
      <c r="ACO54" s="133"/>
      <c r="ACP54" s="133"/>
      <c r="ACQ54" s="133"/>
      <c r="ACR54" s="133"/>
      <c r="ACS54" s="133"/>
      <c r="ACT54" s="133"/>
      <c r="ACU54" s="133"/>
      <c r="ACV54" s="133"/>
      <c r="ACW54" s="133"/>
      <c r="ACX54" s="133"/>
      <c r="ACY54" s="133"/>
      <c r="ACZ54" s="133"/>
      <c r="ADA54" s="133"/>
      <c r="ADB54" s="133"/>
      <c r="ADC54" s="133"/>
      <c r="ADD54" s="133"/>
      <c r="ADE54" s="133"/>
      <c r="ADF54" s="133"/>
      <c r="ADG54" s="133"/>
      <c r="ADH54" s="133"/>
      <c r="ADI54" s="133"/>
      <c r="ADJ54" s="133"/>
      <c r="ADK54" s="133"/>
      <c r="ADL54" s="133"/>
      <c r="ADM54" s="133"/>
      <c r="ADN54" s="133"/>
      <c r="ADO54" s="133"/>
      <c r="ADP54" s="133"/>
      <c r="ADQ54" s="133"/>
      <c r="ADR54" s="133"/>
      <c r="ADS54" s="133"/>
      <c r="ADT54" s="133"/>
      <c r="ADU54" s="133"/>
      <c r="ADV54" s="133"/>
      <c r="ADW54" s="133"/>
      <c r="ADX54" s="133"/>
      <c r="ADY54" s="133"/>
      <c r="ADZ54" s="133"/>
      <c r="AEA54" s="133"/>
      <c r="AEB54" s="133"/>
      <c r="AEC54" s="133"/>
      <c r="AED54" s="133"/>
      <c r="AEE54" s="133"/>
      <c r="AEF54" s="133"/>
      <c r="AEG54" s="133"/>
      <c r="AEH54" s="133"/>
      <c r="AEI54" s="133"/>
      <c r="AEJ54" s="133"/>
      <c r="AEK54" s="133"/>
      <c r="AEL54" s="133"/>
      <c r="AEM54" s="133"/>
      <c r="AEN54" s="133"/>
      <c r="AEO54" s="133"/>
      <c r="AEP54" s="133"/>
      <c r="AEQ54" s="133"/>
      <c r="AER54" s="133"/>
      <c r="AES54" s="133"/>
      <c r="AET54" s="133"/>
      <c r="AEU54" s="133"/>
      <c r="AEV54" s="133"/>
      <c r="AEW54" s="133"/>
      <c r="AEX54" s="133"/>
      <c r="AEY54" s="133"/>
      <c r="AEZ54" s="133"/>
      <c r="AFA54" s="133"/>
      <c r="AFB54" s="133"/>
      <c r="AFC54" s="133"/>
      <c r="AFD54" s="133"/>
      <c r="AFE54" s="133"/>
      <c r="AFF54" s="133"/>
      <c r="AFG54" s="133"/>
      <c r="AFH54" s="133"/>
      <c r="AFI54" s="133"/>
      <c r="AFJ54" s="133"/>
      <c r="AFK54" s="133"/>
      <c r="AFL54" s="133"/>
      <c r="AFM54" s="133"/>
      <c r="AFN54" s="133"/>
      <c r="AFO54" s="133"/>
      <c r="AFP54" s="133"/>
      <c r="AFQ54" s="133"/>
      <c r="AFR54" s="133"/>
      <c r="AFS54" s="133"/>
      <c r="AFT54" s="133"/>
      <c r="AFU54" s="133"/>
      <c r="AFV54" s="133"/>
      <c r="AFW54" s="133"/>
      <c r="AFX54" s="133"/>
      <c r="AFY54" s="133"/>
      <c r="AFZ54" s="133"/>
      <c r="AGA54" s="133"/>
      <c r="AGB54" s="133"/>
      <c r="AGC54" s="133"/>
      <c r="AGD54" s="133"/>
      <c r="AGE54" s="133"/>
      <c r="AGF54" s="133"/>
      <c r="AGG54" s="133"/>
      <c r="AGH54" s="133"/>
      <c r="AGI54" s="133"/>
      <c r="AGJ54" s="133"/>
      <c r="AGK54" s="133"/>
      <c r="AGL54" s="133"/>
      <c r="AGM54" s="133"/>
      <c r="AGN54" s="133"/>
      <c r="AGO54" s="133"/>
      <c r="AGP54" s="133"/>
      <c r="AGQ54" s="133"/>
      <c r="AGR54" s="133"/>
      <c r="AGS54" s="133"/>
      <c r="AGT54" s="133"/>
      <c r="AGU54" s="133"/>
      <c r="AGV54" s="133"/>
      <c r="AGW54" s="133"/>
      <c r="AGX54" s="133"/>
      <c r="AGY54" s="133"/>
      <c r="AGZ54" s="133"/>
      <c r="AHA54" s="133"/>
      <c r="AHB54" s="133"/>
      <c r="AHC54" s="133"/>
      <c r="AHD54" s="133"/>
      <c r="AHE54" s="133"/>
      <c r="AHF54" s="133"/>
      <c r="AHG54" s="133"/>
      <c r="AHH54" s="133"/>
      <c r="AHI54" s="133"/>
      <c r="AHJ54" s="133"/>
      <c r="AHK54" s="133"/>
      <c r="AHL54" s="133"/>
      <c r="AHM54" s="133"/>
      <c r="AHN54" s="133"/>
      <c r="AHO54" s="133"/>
      <c r="AHP54" s="133"/>
      <c r="AHQ54" s="133"/>
      <c r="AHR54" s="133"/>
      <c r="AHS54" s="133"/>
      <c r="AHT54" s="133"/>
      <c r="AHU54" s="133"/>
      <c r="AHV54" s="133"/>
      <c r="AHW54" s="133"/>
      <c r="AHX54" s="133"/>
      <c r="AHY54" s="133"/>
      <c r="AHZ54" s="133"/>
      <c r="AIA54" s="133"/>
      <c r="AIB54" s="133"/>
      <c r="AIC54" s="133"/>
      <c r="AID54" s="133"/>
      <c r="AIE54" s="133"/>
      <c r="AIF54" s="133"/>
      <c r="AIG54" s="133"/>
      <c r="AIH54" s="133"/>
      <c r="AII54" s="133"/>
      <c r="AIJ54" s="133"/>
      <c r="AIK54" s="133"/>
      <c r="AIL54" s="133"/>
      <c r="AIM54" s="133"/>
      <c r="AIN54" s="133"/>
      <c r="AIO54" s="133"/>
      <c r="AIP54" s="133"/>
      <c r="AIQ54" s="133"/>
      <c r="AIR54" s="133"/>
      <c r="AIS54" s="133"/>
      <c r="AIT54" s="133"/>
      <c r="AIU54" s="133"/>
      <c r="AIV54" s="133"/>
      <c r="AIW54" s="133"/>
      <c r="AIX54" s="133"/>
      <c r="AIY54" s="133"/>
      <c r="AIZ54" s="133"/>
      <c r="AJA54" s="133"/>
      <c r="AJB54" s="133"/>
      <c r="AJC54" s="133"/>
      <c r="AJD54" s="133"/>
      <c r="AJE54" s="133"/>
      <c r="AJF54" s="133"/>
      <c r="AJG54" s="133"/>
      <c r="AJH54" s="133"/>
      <c r="AJI54" s="133"/>
      <c r="AJJ54" s="133"/>
      <c r="AJK54" s="133"/>
      <c r="AJL54" s="133"/>
      <c r="AJM54" s="133"/>
      <c r="AJN54" s="133"/>
      <c r="AJO54" s="133"/>
      <c r="AJP54" s="133"/>
      <c r="AJQ54" s="133"/>
      <c r="AJR54" s="133"/>
      <c r="AJS54" s="133"/>
      <c r="AJT54" s="133"/>
      <c r="AJU54" s="133"/>
      <c r="AJV54" s="133"/>
      <c r="AJW54" s="133"/>
      <c r="AJX54" s="133"/>
      <c r="AJY54" s="133"/>
      <c r="AJZ54" s="133"/>
      <c r="AKA54" s="133"/>
      <c r="AKB54" s="133"/>
      <c r="AKC54" s="133"/>
      <c r="AKD54" s="133"/>
      <c r="AKE54" s="133"/>
      <c r="AKF54" s="133"/>
      <c r="AKG54" s="133"/>
      <c r="AKH54" s="133"/>
      <c r="AKI54" s="133"/>
      <c r="AKJ54" s="133"/>
      <c r="AKK54" s="133"/>
      <c r="AKL54" s="133"/>
      <c r="AKM54" s="133"/>
      <c r="AKN54" s="133"/>
      <c r="AKO54" s="133"/>
      <c r="AKP54" s="133"/>
      <c r="AKQ54" s="133"/>
      <c r="AKR54" s="133"/>
      <c r="AKS54" s="133"/>
      <c r="AKT54" s="133"/>
      <c r="AKU54" s="133"/>
      <c r="AKV54" s="133"/>
      <c r="AKW54" s="133"/>
      <c r="AKX54" s="133"/>
      <c r="AKY54" s="133"/>
      <c r="AKZ54" s="133"/>
      <c r="ALA54" s="133"/>
      <c r="ALB54" s="133"/>
      <c r="ALC54" s="133"/>
      <c r="ALD54" s="133"/>
      <c r="ALE54" s="133"/>
      <c r="ALF54" s="133"/>
      <c r="ALG54" s="133"/>
      <c r="ALH54" s="133"/>
      <c r="ALI54" s="133"/>
      <c r="ALJ54" s="133"/>
      <c r="ALK54" s="133"/>
      <c r="ALL54" s="133"/>
      <c r="ALM54" s="133"/>
      <c r="ALN54" s="133"/>
      <c r="ALO54" s="133"/>
      <c r="ALP54" s="133"/>
      <c r="ALQ54" s="133"/>
      <c r="ALR54" s="133"/>
      <c r="ALS54" s="133"/>
      <c r="ALT54" s="133"/>
      <c r="ALU54" s="133"/>
      <c r="ALV54" s="133"/>
      <c r="ALW54" s="133"/>
      <c r="ALX54" s="133"/>
      <c r="ALY54" s="133"/>
      <c r="ALZ54" s="133"/>
      <c r="AMA54" s="133"/>
      <c r="AMB54" s="133"/>
      <c r="AMC54" s="133"/>
      <c r="AMD54" s="133"/>
      <c r="AME54" s="133"/>
      <c r="AMF54" s="133"/>
      <c r="AMG54" s="133"/>
      <c r="AMH54" s="133"/>
      <c r="AMI54" s="133"/>
      <c r="AMJ54" s="133"/>
    </row>
    <row r="55" spans="1:1024" ht="140.4">
      <c r="A55" s="106">
        <v>6</v>
      </c>
      <c r="B55" s="106" t="s">
        <v>1722</v>
      </c>
      <c r="C55" s="128" t="s">
        <v>1531</v>
      </c>
      <c r="D55" s="129" t="s">
        <v>1723</v>
      </c>
      <c r="E55" s="129" t="s">
        <v>1726</v>
      </c>
      <c r="F55" s="129" t="s">
        <v>1517</v>
      </c>
      <c r="G55" s="134" t="s">
        <v>1518</v>
      </c>
      <c r="H55" s="134">
        <v>10</v>
      </c>
      <c r="I55" s="134" t="s">
        <v>1519</v>
      </c>
      <c r="J55" s="134" t="s">
        <v>1520</v>
      </c>
      <c r="K55" s="134">
        <v>2022</v>
      </c>
      <c r="L55" s="134">
        <v>12</v>
      </c>
      <c r="M55" s="79" t="s">
        <v>1528</v>
      </c>
      <c r="N55" s="71" t="s">
        <v>1705</v>
      </c>
      <c r="O55" s="71" t="s">
        <v>1676</v>
      </c>
      <c r="P55" s="80" t="s">
        <v>1529</v>
      </c>
      <c r="Q55" s="134" t="s">
        <v>1521</v>
      </c>
      <c r="R55" s="135" t="s">
        <v>1513</v>
      </c>
      <c r="S55" s="106" t="s">
        <v>1725</v>
      </c>
      <c r="T55" s="134" t="s">
        <v>1519</v>
      </c>
      <c r="U55" s="134" t="s">
        <v>1522</v>
      </c>
      <c r="V55" s="134" t="s">
        <v>1516</v>
      </c>
      <c r="W55" s="134" t="str">
        <f>HYPERLINK("http://dx.doi.org/10.3389/fenvs.2022.1058408","http://dx.doi.org/10.3389/fenvs.2022.1058408")</f>
        <v>http://dx.doi.org/10.3389/fenvs.2022.1058408</v>
      </c>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132"/>
      <c r="FF55" s="132"/>
      <c r="FG55" s="132"/>
      <c r="FH55" s="132"/>
      <c r="FI55" s="132"/>
      <c r="FJ55" s="132"/>
      <c r="FK55" s="132"/>
      <c r="FL55" s="132"/>
      <c r="FM55" s="132"/>
      <c r="FN55" s="132"/>
      <c r="FO55" s="132"/>
      <c r="FP55" s="132"/>
      <c r="FQ55" s="132"/>
      <c r="FR55" s="132"/>
      <c r="FS55" s="132"/>
      <c r="FT55" s="132"/>
      <c r="FU55" s="132"/>
      <c r="FV55" s="132"/>
      <c r="FW55" s="132"/>
      <c r="FX55" s="132"/>
      <c r="FY55" s="132"/>
      <c r="FZ55" s="132"/>
      <c r="GA55" s="132"/>
      <c r="GB55" s="132"/>
      <c r="GC55" s="132"/>
      <c r="GD55" s="132"/>
      <c r="GE55" s="132"/>
      <c r="GF55" s="132"/>
      <c r="GG55" s="132"/>
      <c r="GH55" s="132"/>
      <c r="GI55" s="132"/>
      <c r="GJ55" s="132"/>
      <c r="GK55" s="132"/>
      <c r="GL55" s="132"/>
      <c r="GM55" s="132"/>
      <c r="GN55" s="132"/>
      <c r="GO55" s="132"/>
      <c r="GP55" s="132"/>
      <c r="GQ55" s="132"/>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c r="IB55" s="133"/>
      <c r="IC55" s="133"/>
      <c r="ID55" s="133"/>
      <c r="IE55" s="133"/>
      <c r="IF55" s="133"/>
      <c r="IG55" s="133"/>
      <c r="IH55" s="133"/>
      <c r="II55" s="133"/>
      <c r="IJ55" s="133"/>
      <c r="IK55" s="133"/>
      <c r="IL55" s="133"/>
      <c r="IM55" s="133"/>
      <c r="IN55" s="133"/>
      <c r="IO55" s="133"/>
      <c r="IP55" s="133"/>
      <c r="IQ55" s="133"/>
      <c r="IR55" s="133"/>
      <c r="IS55" s="133"/>
      <c r="IT55" s="133"/>
      <c r="IU55" s="133"/>
      <c r="IV55" s="133"/>
      <c r="IW55" s="133"/>
      <c r="IX55" s="133"/>
      <c r="IY55" s="133"/>
      <c r="IZ55" s="133"/>
      <c r="JA55" s="133"/>
      <c r="JB55" s="133"/>
      <c r="JC55" s="133"/>
      <c r="JD55" s="133"/>
      <c r="JE55" s="133"/>
      <c r="JF55" s="133"/>
      <c r="JG55" s="133"/>
      <c r="JH55" s="133"/>
      <c r="JI55" s="133"/>
      <c r="JJ55" s="133"/>
      <c r="JK55" s="133"/>
      <c r="JL55" s="133"/>
      <c r="JM55" s="133"/>
      <c r="JN55" s="133"/>
      <c r="JO55" s="133"/>
      <c r="JP55" s="133"/>
      <c r="JQ55" s="133"/>
      <c r="JR55" s="133"/>
      <c r="JS55" s="133"/>
      <c r="JT55" s="133"/>
      <c r="JU55" s="133"/>
      <c r="JV55" s="133"/>
      <c r="JW55" s="133"/>
      <c r="JX55" s="133"/>
      <c r="JY55" s="133"/>
      <c r="JZ55" s="133"/>
      <c r="KA55" s="133"/>
      <c r="KB55" s="133"/>
      <c r="KC55" s="133"/>
      <c r="KD55" s="133"/>
      <c r="KE55" s="133"/>
      <c r="KF55" s="133"/>
      <c r="KG55" s="133"/>
      <c r="KH55" s="133"/>
      <c r="KI55" s="133"/>
      <c r="KJ55" s="133"/>
      <c r="KK55" s="133"/>
      <c r="KL55" s="133"/>
      <c r="KM55" s="133"/>
      <c r="KN55" s="133"/>
      <c r="KO55" s="133"/>
      <c r="KP55" s="133"/>
      <c r="KQ55" s="133"/>
      <c r="KR55" s="133"/>
      <c r="KS55" s="133"/>
      <c r="KT55" s="133"/>
      <c r="KU55" s="133"/>
      <c r="KV55" s="133"/>
      <c r="KW55" s="133"/>
      <c r="KX55" s="133"/>
      <c r="KY55" s="133"/>
      <c r="KZ55" s="133"/>
      <c r="LA55" s="133"/>
      <c r="LB55" s="133"/>
      <c r="LC55" s="133"/>
      <c r="LD55" s="133"/>
      <c r="LE55" s="133"/>
      <c r="LF55" s="133"/>
      <c r="LG55" s="133"/>
      <c r="LH55" s="133"/>
      <c r="LI55" s="133"/>
      <c r="LJ55" s="133"/>
      <c r="LK55" s="133"/>
      <c r="LL55" s="133"/>
      <c r="LM55" s="133"/>
      <c r="LN55" s="133"/>
      <c r="LO55" s="133"/>
      <c r="LP55" s="133"/>
      <c r="LQ55" s="133"/>
      <c r="LR55" s="133"/>
      <c r="LS55" s="133"/>
      <c r="LT55" s="133"/>
      <c r="LU55" s="133"/>
      <c r="LV55" s="133"/>
      <c r="LW55" s="133"/>
      <c r="LX55" s="133"/>
      <c r="LY55" s="133"/>
      <c r="LZ55" s="133"/>
      <c r="MA55" s="133"/>
      <c r="MB55" s="133"/>
      <c r="MC55" s="133"/>
      <c r="MD55" s="133"/>
      <c r="ME55" s="133"/>
      <c r="MF55" s="133"/>
      <c r="MG55" s="133"/>
      <c r="MH55" s="133"/>
      <c r="MI55" s="133"/>
      <c r="MJ55" s="133"/>
      <c r="MK55" s="133"/>
      <c r="ML55" s="133"/>
      <c r="MM55" s="133"/>
      <c r="MN55" s="133"/>
      <c r="MO55" s="133"/>
      <c r="MP55" s="133"/>
      <c r="MQ55" s="133"/>
      <c r="MR55" s="133"/>
      <c r="MS55" s="133"/>
      <c r="MT55" s="133"/>
      <c r="MU55" s="133"/>
      <c r="MV55" s="133"/>
      <c r="MW55" s="133"/>
      <c r="MX55" s="133"/>
      <c r="MY55" s="133"/>
      <c r="MZ55" s="133"/>
      <c r="NA55" s="133"/>
      <c r="NB55" s="133"/>
      <c r="NC55" s="133"/>
      <c r="ND55" s="133"/>
      <c r="NE55" s="133"/>
      <c r="NF55" s="133"/>
      <c r="NG55" s="133"/>
      <c r="NH55" s="133"/>
      <c r="NI55" s="133"/>
      <c r="NJ55" s="133"/>
      <c r="NK55" s="133"/>
      <c r="NL55" s="133"/>
      <c r="NM55" s="133"/>
      <c r="NN55" s="133"/>
      <c r="NO55" s="133"/>
      <c r="NP55" s="133"/>
      <c r="NQ55" s="133"/>
      <c r="NR55" s="133"/>
      <c r="NS55" s="133"/>
      <c r="NT55" s="133"/>
      <c r="NU55" s="133"/>
      <c r="NV55" s="133"/>
      <c r="NW55" s="133"/>
      <c r="NX55" s="133"/>
      <c r="NY55" s="133"/>
      <c r="NZ55" s="133"/>
      <c r="OA55" s="133"/>
      <c r="OB55" s="133"/>
      <c r="OC55" s="133"/>
      <c r="OD55" s="133"/>
      <c r="OE55" s="133"/>
      <c r="OF55" s="133"/>
      <c r="OG55" s="133"/>
      <c r="OH55" s="133"/>
      <c r="OI55" s="133"/>
      <c r="OJ55" s="133"/>
      <c r="OK55" s="133"/>
      <c r="OL55" s="133"/>
      <c r="OM55" s="133"/>
      <c r="ON55" s="133"/>
      <c r="OO55" s="133"/>
      <c r="OP55" s="133"/>
      <c r="OQ55" s="133"/>
      <c r="OR55" s="133"/>
      <c r="OS55" s="133"/>
      <c r="OT55" s="133"/>
      <c r="OU55" s="133"/>
      <c r="OV55" s="133"/>
      <c r="OW55" s="133"/>
      <c r="OX55" s="133"/>
      <c r="OY55" s="133"/>
      <c r="OZ55" s="133"/>
      <c r="PA55" s="133"/>
      <c r="PB55" s="133"/>
      <c r="PC55" s="133"/>
      <c r="PD55" s="133"/>
      <c r="PE55" s="133"/>
      <c r="PF55" s="133"/>
      <c r="PG55" s="133"/>
      <c r="PH55" s="133"/>
      <c r="PI55" s="133"/>
      <c r="PJ55" s="133"/>
      <c r="PK55" s="133"/>
      <c r="PL55" s="133"/>
      <c r="PM55" s="133"/>
      <c r="PN55" s="133"/>
      <c r="PO55" s="133"/>
      <c r="PP55" s="133"/>
      <c r="PQ55" s="133"/>
      <c r="PR55" s="133"/>
      <c r="PS55" s="133"/>
      <c r="PT55" s="133"/>
      <c r="PU55" s="133"/>
      <c r="PV55" s="133"/>
      <c r="PW55" s="133"/>
      <c r="PX55" s="133"/>
      <c r="PY55" s="133"/>
      <c r="PZ55" s="133"/>
      <c r="QA55" s="133"/>
      <c r="QB55" s="133"/>
      <c r="QC55" s="133"/>
      <c r="QD55" s="133"/>
      <c r="QE55" s="133"/>
      <c r="QF55" s="133"/>
      <c r="QG55" s="133"/>
      <c r="QH55" s="133"/>
      <c r="QI55" s="133"/>
      <c r="QJ55" s="133"/>
      <c r="QK55" s="133"/>
      <c r="QL55" s="133"/>
      <c r="QM55" s="133"/>
      <c r="QN55" s="133"/>
      <c r="QO55" s="133"/>
      <c r="QP55" s="133"/>
      <c r="QQ55" s="133"/>
      <c r="QR55" s="133"/>
      <c r="QS55" s="133"/>
      <c r="QT55" s="133"/>
      <c r="QU55" s="133"/>
      <c r="QV55" s="133"/>
      <c r="QW55" s="133"/>
      <c r="QX55" s="133"/>
      <c r="QY55" s="133"/>
      <c r="QZ55" s="133"/>
      <c r="RA55" s="133"/>
      <c r="RB55" s="133"/>
      <c r="RC55" s="133"/>
      <c r="RD55" s="133"/>
      <c r="RE55" s="133"/>
      <c r="RF55" s="133"/>
      <c r="RG55" s="133"/>
      <c r="RH55" s="133"/>
      <c r="RI55" s="133"/>
      <c r="RJ55" s="133"/>
      <c r="RK55" s="133"/>
      <c r="RL55" s="133"/>
      <c r="RM55" s="133"/>
      <c r="RN55" s="133"/>
      <c r="RO55" s="133"/>
      <c r="RP55" s="133"/>
      <c r="RQ55" s="133"/>
      <c r="RR55" s="133"/>
      <c r="RS55" s="133"/>
      <c r="RT55" s="133"/>
      <c r="RU55" s="133"/>
      <c r="RV55" s="133"/>
      <c r="RW55" s="133"/>
      <c r="RX55" s="133"/>
      <c r="RY55" s="133"/>
      <c r="RZ55" s="133"/>
      <c r="SA55" s="133"/>
      <c r="SB55" s="133"/>
      <c r="SC55" s="133"/>
      <c r="SD55" s="133"/>
      <c r="SE55" s="133"/>
      <c r="SF55" s="133"/>
      <c r="SG55" s="133"/>
      <c r="SH55" s="133"/>
      <c r="SI55" s="133"/>
      <c r="SJ55" s="133"/>
      <c r="SK55" s="133"/>
      <c r="SL55" s="133"/>
      <c r="SM55" s="133"/>
      <c r="SN55" s="133"/>
      <c r="SO55" s="133"/>
      <c r="SP55" s="133"/>
      <c r="SQ55" s="133"/>
      <c r="SR55" s="133"/>
      <c r="SS55" s="133"/>
      <c r="ST55" s="133"/>
      <c r="SU55" s="133"/>
      <c r="SV55" s="133"/>
      <c r="SW55" s="133"/>
      <c r="SX55" s="133"/>
      <c r="SY55" s="133"/>
      <c r="SZ55" s="133"/>
      <c r="TA55" s="133"/>
      <c r="TB55" s="133"/>
      <c r="TC55" s="133"/>
      <c r="TD55" s="133"/>
      <c r="TE55" s="133"/>
      <c r="TF55" s="133"/>
      <c r="TG55" s="133"/>
      <c r="TH55" s="133"/>
      <c r="TI55" s="133"/>
      <c r="TJ55" s="133"/>
      <c r="TK55" s="133"/>
      <c r="TL55" s="133"/>
      <c r="TM55" s="133"/>
      <c r="TN55" s="133"/>
      <c r="TO55" s="133"/>
      <c r="TP55" s="133"/>
      <c r="TQ55" s="133"/>
      <c r="TR55" s="133"/>
      <c r="TS55" s="133"/>
      <c r="TT55" s="133"/>
      <c r="TU55" s="133"/>
      <c r="TV55" s="133"/>
      <c r="TW55" s="133"/>
      <c r="TX55" s="133"/>
      <c r="TY55" s="133"/>
      <c r="TZ55" s="133"/>
      <c r="UA55" s="133"/>
      <c r="UB55" s="133"/>
      <c r="UC55" s="133"/>
      <c r="UD55" s="133"/>
      <c r="UE55" s="133"/>
      <c r="UF55" s="133"/>
      <c r="UG55" s="133"/>
      <c r="UH55" s="133"/>
      <c r="UI55" s="133"/>
      <c r="UJ55" s="133"/>
      <c r="UK55" s="133"/>
      <c r="UL55" s="133"/>
      <c r="UM55" s="133"/>
      <c r="UN55" s="133"/>
      <c r="UO55" s="133"/>
      <c r="UP55" s="133"/>
      <c r="UQ55" s="133"/>
      <c r="UR55" s="133"/>
      <c r="US55" s="133"/>
      <c r="UT55" s="133"/>
      <c r="UU55" s="133"/>
      <c r="UV55" s="133"/>
      <c r="UW55" s="133"/>
      <c r="UX55" s="133"/>
      <c r="UY55" s="133"/>
      <c r="UZ55" s="133"/>
      <c r="VA55" s="133"/>
      <c r="VB55" s="133"/>
      <c r="VC55" s="133"/>
      <c r="VD55" s="133"/>
      <c r="VE55" s="133"/>
      <c r="VF55" s="133"/>
      <c r="VG55" s="133"/>
      <c r="VH55" s="133"/>
      <c r="VI55" s="133"/>
      <c r="VJ55" s="133"/>
      <c r="VK55" s="133"/>
      <c r="VL55" s="133"/>
      <c r="VM55" s="133"/>
      <c r="VN55" s="133"/>
      <c r="VO55" s="133"/>
      <c r="VP55" s="133"/>
      <c r="VQ55" s="133"/>
      <c r="VR55" s="133"/>
      <c r="VS55" s="133"/>
      <c r="VT55" s="133"/>
      <c r="VU55" s="133"/>
      <c r="VV55" s="133"/>
      <c r="VW55" s="133"/>
      <c r="VX55" s="133"/>
      <c r="VY55" s="133"/>
      <c r="VZ55" s="133"/>
      <c r="WA55" s="133"/>
      <c r="WB55" s="133"/>
      <c r="WC55" s="133"/>
      <c r="WD55" s="133"/>
      <c r="WE55" s="133"/>
      <c r="WF55" s="133"/>
      <c r="WG55" s="133"/>
      <c r="WH55" s="133"/>
      <c r="WI55" s="133"/>
      <c r="WJ55" s="133"/>
      <c r="WK55" s="133"/>
      <c r="WL55" s="133"/>
      <c r="WM55" s="133"/>
      <c r="WN55" s="133"/>
      <c r="WO55" s="133"/>
      <c r="WP55" s="133"/>
      <c r="WQ55" s="133"/>
      <c r="WR55" s="133"/>
      <c r="WS55" s="133"/>
      <c r="WT55" s="133"/>
      <c r="WU55" s="133"/>
      <c r="WV55" s="133"/>
      <c r="WW55" s="133"/>
      <c r="WX55" s="133"/>
      <c r="WY55" s="133"/>
      <c r="WZ55" s="133"/>
      <c r="XA55" s="133"/>
      <c r="XB55" s="133"/>
      <c r="XC55" s="133"/>
      <c r="XD55" s="133"/>
      <c r="XE55" s="133"/>
      <c r="XF55" s="133"/>
      <c r="XG55" s="133"/>
      <c r="XH55" s="133"/>
      <c r="XI55" s="133"/>
      <c r="XJ55" s="133"/>
      <c r="XK55" s="133"/>
      <c r="XL55" s="133"/>
      <c r="XM55" s="133"/>
      <c r="XN55" s="133"/>
      <c r="XO55" s="133"/>
      <c r="XP55" s="133"/>
      <c r="XQ55" s="133"/>
      <c r="XR55" s="133"/>
      <c r="XS55" s="133"/>
      <c r="XT55" s="133"/>
      <c r="XU55" s="133"/>
      <c r="XV55" s="133"/>
      <c r="XW55" s="133"/>
      <c r="XX55" s="133"/>
      <c r="XY55" s="133"/>
      <c r="XZ55" s="133"/>
      <c r="YA55" s="133"/>
      <c r="YB55" s="133"/>
      <c r="YC55" s="133"/>
      <c r="YD55" s="133"/>
      <c r="YE55" s="133"/>
      <c r="YF55" s="133"/>
      <c r="YG55" s="133"/>
      <c r="YH55" s="133"/>
      <c r="YI55" s="133"/>
      <c r="YJ55" s="133"/>
      <c r="YK55" s="133"/>
      <c r="YL55" s="133"/>
      <c r="YM55" s="133"/>
      <c r="YN55" s="133"/>
      <c r="YO55" s="133"/>
      <c r="YP55" s="133"/>
      <c r="YQ55" s="133"/>
      <c r="YR55" s="133"/>
      <c r="YS55" s="133"/>
      <c r="YT55" s="133"/>
      <c r="YU55" s="133"/>
      <c r="YV55" s="133"/>
      <c r="YW55" s="133"/>
      <c r="YX55" s="133"/>
      <c r="YY55" s="133"/>
      <c r="YZ55" s="133"/>
      <c r="ZA55" s="133"/>
      <c r="ZB55" s="133"/>
      <c r="ZC55" s="133"/>
      <c r="ZD55" s="133"/>
      <c r="ZE55" s="133"/>
      <c r="ZF55" s="133"/>
      <c r="ZG55" s="133"/>
      <c r="ZH55" s="133"/>
      <c r="ZI55" s="133"/>
      <c r="ZJ55" s="133"/>
      <c r="ZK55" s="133"/>
      <c r="ZL55" s="133"/>
      <c r="ZM55" s="133"/>
      <c r="ZN55" s="133"/>
      <c r="ZO55" s="133"/>
      <c r="ZP55" s="133"/>
      <c r="ZQ55" s="133"/>
      <c r="ZR55" s="133"/>
      <c r="ZS55" s="133"/>
      <c r="ZT55" s="133"/>
      <c r="ZU55" s="133"/>
      <c r="ZV55" s="133"/>
      <c r="ZW55" s="133"/>
      <c r="ZX55" s="133"/>
      <c r="ZY55" s="133"/>
      <c r="ZZ55" s="133"/>
      <c r="AAA55" s="133"/>
      <c r="AAB55" s="133"/>
      <c r="AAC55" s="133"/>
      <c r="AAD55" s="133"/>
      <c r="AAE55" s="133"/>
      <c r="AAF55" s="133"/>
      <c r="AAG55" s="133"/>
      <c r="AAH55" s="133"/>
      <c r="AAI55" s="133"/>
      <c r="AAJ55" s="133"/>
      <c r="AAK55" s="133"/>
      <c r="AAL55" s="133"/>
      <c r="AAM55" s="133"/>
      <c r="AAN55" s="133"/>
      <c r="AAO55" s="133"/>
      <c r="AAP55" s="133"/>
      <c r="AAQ55" s="133"/>
      <c r="AAR55" s="133"/>
      <c r="AAS55" s="133"/>
      <c r="AAT55" s="133"/>
      <c r="AAU55" s="133"/>
      <c r="AAV55" s="133"/>
      <c r="AAW55" s="133"/>
      <c r="AAX55" s="133"/>
      <c r="AAY55" s="133"/>
      <c r="AAZ55" s="133"/>
      <c r="ABA55" s="133"/>
      <c r="ABB55" s="133"/>
      <c r="ABC55" s="133"/>
      <c r="ABD55" s="133"/>
      <c r="ABE55" s="133"/>
      <c r="ABF55" s="133"/>
      <c r="ABG55" s="133"/>
      <c r="ABH55" s="133"/>
      <c r="ABI55" s="133"/>
      <c r="ABJ55" s="133"/>
      <c r="ABK55" s="133"/>
      <c r="ABL55" s="133"/>
      <c r="ABM55" s="133"/>
      <c r="ABN55" s="133"/>
      <c r="ABO55" s="133"/>
      <c r="ABP55" s="133"/>
      <c r="ABQ55" s="133"/>
      <c r="ABR55" s="133"/>
      <c r="ABS55" s="133"/>
      <c r="ABT55" s="133"/>
      <c r="ABU55" s="133"/>
      <c r="ABV55" s="133"/>
      <c r="ABW55" s="133"/>
      <c r="ABX55" s="133"/>
      <c r="ABY55" s="133"/>
      <c r="ABZ55" s="133"/>
      <c r="ACA55" s="133"/>
      <c r="ACB55" s="133"/>
      <c r="ACC55" s="133"/>
      <c r="ACD55" s="133"/>
      <c r="ACE55" s="133"/>
      <c r="ACF55" s="133"/>
      <c r="ACG55" s="133"/>
      <c r="ACH55" s="133"/>
      <c r="ACI55" s="133"/>
      <c r="ACJ55" s="133"/>
      <c r="ACK55" s="133"/>
      <c r="ACL55" s="133"/>
      <c r="ACM55" s="133"/>
      <c r="ACN55" s="133"/>
      <c r="ACO55" s="133"/>
      <c r="ACP55" s="133"/>
      <c r="ACQ55" s="133"/>
      <c r="ACR55" s="133"/>
      <c r="ACS55" s="133"/>
      <c r="ACT55" s="133"/>
      <c r="ACU55" s="133"/>
      <c r="ACV55" s="133"/>
      <c r="ACW55" s="133"/>
      <c r="ACX55" s="133"/>
      <c r="ACY55" s="133"/>
      <c r="ACZ55" s="133"/>
      <c r="ADA55" s="133"/>
      <c r="ADB55" s="133"/>
      <c r="ADC55" s="133"/>
      <c r="ADD55" s="133"/>
      <c r="ADE55" s="133"/>
      <c r="ADF55" s="133"/>
      <c r="ADG55" s="133"/>
      <c r="ADH55" s="133"/>
      <c r="ADI55" s="133"/>
      <c r="ADJ55" s="133"/>
      <c r="ADK55" s="133"/>
      <c r="ADL55" s="133"/>
      <c r="ADM55" s="133"/>
      <c r="ADN55" s="133"/>
      <c r="ADO55" s="133"/>
      <c r="ADP55" s="133"/>
      <c r="ADQ55" s="133"/>
      <c r="ADR55" s="133"/>
      <c r="ADS55" s="133"/>
      <c r="ADT55" s="133"/>
      <c r="ADU55" s="133"/>
      <c r="ADV55" s="133"/>
      <c r="ADW55" s="133"/>
      <c r="ADX55" s="133"/>
      <c r="ADY55" s="133"/>
      <c r="ADZ55" s="133"/>
      <c r="AEA55" s="133"/>
      <c r="AEB55" s="133"/>
      <c r="AEC55" s="133"/>
      <c r="AED55" s="133"/>
      <c r="AEE55" s="133"/>
      <c r="AEF55" s="133"/>
      <c r="AEG55" s="133"/>
      <c r="AEH55" s="133"/>
      <c r="AEI55" s="133"/>
      <c r="AEJ55" s="133"/>
      <c r="AEK55" s="133"/>
      <c r="AEL55" s="133"/>
      <c r="AEM55" s="133"/>
      <c r="AEN55" s="133"/>
      <c r="AEO55" s="133"/>
      <c r="AEP55" s="133"/>
      <c r="AEQ55" s="133"/>
      <c r="AER55" s="133"/>
      <c r="AES55" s="133"/>
      <c r="AET55" s="133"/>
      <c r="AEU55" s="133"/>
      <c r="AEV55" s="133"/>
      <c r="AEW55" s="133"/>
      <c r="AEX55" s="133"/>
      <c r="AEY55" s="133"/>
      <c r="AEZ55" s="133"/>
      <c r="AFA55" s="133"/>
      <c r="AFB55" s="133"/>
      <c r="AFC55" s="133"/>
      <c r="AFD55" s="133"/>
      <c r="AFE55" s="133"/>
      <c r="AFF55" s="133"/>
      <c r="AFG55" s="133"/>
      <c r="AFH55" s="133"/>
      <c r="AFI55" s="133"/>
      <c r="AFJ55" s="133"/>
      <c r="AFK55" s="133"/>
      <c r="AFL55" s="133"/>
      <c r="AFM55" s="133"/>
      <c r="AFN55" s="133"/>
      <c r="AFO55" s="133"/>
      <c r="AFP55" s="133"/>
      <c r="AFQ55" s="133"/>
      <c r="AFR55" s="133"/>
      <c r="AFS55" s="133"/>
      <c r="AFT55" s="133"/>
      <c r="AFU55" s="133"/>
      <c r="AFV55" s="133"/>
      <c r="AFW55" s="133"/>
      <c r="AFX55" s="133"/>
      <c r="AFY55" s="133"/>
      <c r="AFZ55" s="133"/>
      <c r="AGA55" s="133"/>
      <c r="AGB55" s="133"/>
      <c r="AGC55" s="133"/>
      <c r="AGD55" s="133"/>
      <c r="AGE55" s="133"/>
      <c r="AGF55" s="133"/>
      <c r="AGG55" s="133"/>
      <c r="AGH55" s="133"/>
      <c r="AGI55" s="133"/>
      <c r="AGJ55" s="133"/>
      <c r="AGK55" s="133"/>
      <c r="AGL55" s="133"/>
      <c r="AGM55" s="133"/>
      <c r="AGN55" s="133"/>
      <c r="AGO55" s="133"/>
      <c r="AGP55" s="133"/>
      <c r="AGQ55" s="133"/>
      <c r="AGR55" s="133"/>
      <c r="AGS55" s="133"/>
      <c r="AGT55" s="133"/>
      <c r="AGU55" s="133"/>
      <c r="AGV55" s="133"/>
      <c r="AGW55" s="133"/>
      <c r="AGX55" s="133"/>
      <c r="AGY55" s="133"/>
      <c r="AGZ55" s="133"/>
      <c r="AHA55" s="133"/>
      <c r="AHB55" s="133"/>
      <c r="AHC55" s="133"/>
      <c r="AHD55" s="133"/>
      <c r="AHE55" s="133"/>
      <c r="AHF55" s="133"/>
      <c r="AHG55" s="133"/>
      <c r="AHH55" s="133"/>
      <c r="AHI55" s="133"/>
      <c r="AHJ55" s="133"/>
      <c r="AHK55" s="133"/>
      <c r="AHL55" s="133"/>
      <c r="AHM55" s="133"/>
      <c r="AHN55" s="133"/>
      <c r="AHO55" s="133"/>
      <c r="AHP55" s="133"/>
      <c r="AHQ55" s="133"/>
      <c r="AHR55" s="133"/>
      <c r="AHS55" s="133"/>
      <c r="AHT55" s="133"/>
      <c r="AHU55" s="133"/>
      <c r="AHV55" s="133"/>
      <c r="AHW55" s="133"/>
      <c r="AHX55" s="133"/>
      <c r="AHY55" s="133"/>
      <c r="AHZ55" s="133"/>
      <c r="AIA55" s="133"/>
      <c r="AIB55" s="133"/>
      <c r="AIC55" s="133"/>
      <c r="AID55" s="133"/>
      <c r="AIE55" s="133"/>
      <c r="AIF55" s="133"/>
      <c r="AIG55" s="133"/>
      <c r="AIH55" s="133"/>
      <c r="AII55" s="133"/>
      <c r="AIJ55" s="133"/>
      <c r="AIK55" s="133"/>
      <c r="AIL55" s="133"/>
      <c r="AIM55" s="133"/>
      <c r="AIN55" s="133"/>
      <c r="AIO55" s="133"/>
      <c r="AIP55" s="133"/>
      <c r="AIQ55" s="133"/>
      <c r="AIR55" s="133"/>
      <c r="AIS55" s="133"/>
      <c r="AIT55" s="133"/>
      <c r="AIU55" s="133"/>
      <c r="AIV55" s="133"/>
      <c r="AIW55" s="133"/>
      <c r="AIX55" s="133"/>
      <c r="AIY55" s="133"/>
      <c r="AIZ55" s="133"/>
      <c r="AJA55" s="133"/>
      <c r="AJB55" s="133"/>
      <c r="AJC55" s="133"/>
      <c r="AJD55" s="133"/>
      <c r="AJE55" s="133"/>
      <c r="AJF55" s="133"/>
      <c r="AJG55" s="133"/>
      <c r="AJH55" s="133"/>
      <c r="AJI55" s="133"/>
      <c r="AJJ55" s="133"/>
      <c r="AJK55" s="133"/>
      <c r="AJL55" s="133"/>
      <c r="AJM55" s="133"/>
      <c r="AJN55" s="133"/>
      <c r="AJO55" s="133"/>
      <c r="AJP55" s="133"/>
      <c r="AJQ55" s="133"/>
      <c r="AJR55" s="133"/>
      <c r="AJS55" s="133"/>
      <c r="AJT55" s="133"/>
      <c r="AJU55" s="133"/>
      <c r="AJV55" s="133"/>
      <c r="AJW55" s="133"/>
      <c r="AJX55" s="133"/>
      <c r="AJY55" s="133"/>
      <c r="AJZ55" s="133"/>
      <c r="AKA55" s="133"/>
      <c r="AKB55" s="133"/>
      <c r="AKC55" s="133"/>
      <c r="AKD55" s="133"/>
      <c r="AKE55" s="133"/>
      <c r="AKF55" s="133"/>
      <c r="AKG55" s="133"/>
      <c r="AKH55" s="133"/>
      <c r="AKI55" s="133"/>
      <c r="AKJ55" s="133"/>
      <c r="AKK55" s="133"/>
      <c r="AKL55" s="133"/>
      <c r="AKM55" s="133"/>
      <c r="AKN55" s="133"/>
      <c r="AKO55" s="133"/>
      <c r="AKP55" s="133"/>
      <c r="AKQ55" s="133"/>
      <c r="AKR55" s="133"/>
      <c r="AKS55" s="133"/>
      <c r="AKT55" s="133"/>
      <c r="AKU55" s="133"/>
      <c r="AKV55" s="133"/>
      <c r="AKW55" s="133"/>
      <c r="AKX55" s="133"/>
      <c r="AKY55" s="133"/>
      <c r="AKZ55" s="133"/>
      <c r="ALA55" s="133"/>
      <c r="ALB55" s="133"/>
      <c r="ALC55" s="133"/>
      <c r="ALD55" s="133"/>
      <c r="ALE55" s="133"/>
      <c r="ALF55" s="133"/>
      <c r="ALG55" s="133"/>
      <c r="ALH55" s="133"/>
      <c r="ALI55" s="133"/>
      <c r="ALJ55" s="133"/>
      <c r="ALK55" s="133"/>
      <c r="ALL55" s="133"/>
      <c r="ALM55" s="133"/>
      <c r="ALN55" s="133"/>
      <c r="ALO55" s="133"/>
      <c r="ALP55" s="133"/>
      <c r="ALQ55" s="133"/>
      <c r="ALR55" s="133"/>
      <c r="ALS55" s="133"/>
      <c r="ALT55" s="133"/>
      <c r="ALU55" s="133"/>
      <c r="ALV55" s="133"/>
      <c r="ALW55" s="133"/>
      <c r="ALX55" s="133"/>
      <c r="ALY55" s="133"/>
      <c r="ALZ55" s="133"/>
      <c r="AMA55" s="133"/>
      <c r="AMB55" s="133"/>
      <c r="AMC55" s="133"/>
      <c r="AMD55" s="133"/>
      <c r="AME55" s="133"/>
      <c r="AMF55" s="133"/>
      <c r="AMG55" s="133"/>
      <c r="AMH55" s="133"/>
      <c r="AMI55" s="133"/>
      <c r="AMJ55" s="133"/>
    </row>
    <row r="56" spans="1:1024" ht="93.6">
      <c r="A56" s="90">
        <v>7</v>
      </c>
      <c r="B56" s="90" t="s">
        <v>1722</v>
      </c>
      <c r="C56" s="136" t="s">
        <v>1531</v>
      </c>
      <c r="D56" s="91" t="s">
        <v>1723</v>
      </c>
      <c r="E56" s="91" t="s">
        <v>1727</v>
      </c>
      <c r="F56" s="91" t="s">
        <v>1523</v>
      </c>
      <c r="G56" s="91" t="s">
        <v>1524</v>
      </c>
      <c r="H56" s="91">
        <v>95</v>
      </c>
      <c r="I56" s="91">
        <v>10</v>
      </c>
      <c r="J56" s="91" t="s">
        <v>1525</v>
      </c>
      <c r="K56" s="91">
        <v>2022</v>
      </c>
      <c r="L56" s="91">
        <v>12</v>
      </c>
      <c r="M56" s="90" t="s">
        <v>1528</v>
      </c>
      <c r="N56" s="71" t="s">
        <v>1705</v>
      </c>
      <c r="O56" s="71" t="s">
        <v>1676</v>
      </c>
      <c r="P56" s="137" t="s">
        <v>1530</v>
      </c>
      <c r="Q56" s="91" t="s">
        <v>1566</v>
      </c>
      <c r="R56" s="123" t="s">
        <v>1513</v>
      </c>
      <c r="S56" s="90" t="s">
        <v>1725</v>
      </c>
      <c r="T56" s="91" t="s">
        <v>1526</v>
      </c>
      <c r="U56" s="91" t="s">
        <v>1527</v>
      </c>
      <c r="V56" s="91" t="s">
        <v>1516</v>
      </c>
      <c r="W56" s="91" t="str">
        <f>HYPERLINK("http://dx.doi.org/10.1007/s00420-022-01897-x","http://dx.doi.org/10.1007/s00420-022-01897-x")</f>
        <v>http://dx.doi.org/10.1007/s00420-022-01897-x</v>
      </c>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132"/>
      <c r="GB56" s="132"/>
      <c r="GC56" s="132"/>
      <c r="GD56" s="132"/>
      <c r="GE56" s="132"/>
      <c r="GF56" s="132"/>
      <c r="GG56" s="132"/>
      <c r="GH56" s="132"/>
      <c r="GI56" s="132"/>
      <c r="GJ56" s="132"/>
      <c r="GK56" s="132"/>
      <c r="GL56" s="132"/>
      <c r="GM56" s="132"/>
      <c r="GN56" s="132"/>
      <c r="GO56" s="132"/>
      <c r="GP56" s="132"/>
      <c r="GQ56" s="132"/>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c r="IW56" s="133"/>
      <c r="IX56" s="133"/>
      <c r="IY56" s="133"/>
      <c r="IZ56" s="133"/>
      <c r="JA56" s="133"/>
      <c r="JB56" s="133"/>
      <c r="JC56" s="133"/>
      <c r="JD56" s="133"/>
      <c r="JE56" s="133"/>
      <c r="JF56" s="133"/>
      <c r="JG56" s="133"/>
      <c r="JH56" s="133"/>
      <c r="JI56" s="133"/>
      <c r="JJ56" s="133"/>
      <c r="JK56" s="133"/>
      <c r="JL56" s="133"/>
      <c r="JM56" s="133"/>
      <c r="JN56" s="133"/>
      <c r="JO56" s="133"/>
      <c r="JP56" s="133"/>
      <c r="JQ56" s="133"/>
      <c r="JR56" s="133"/>
      <c r="JS56" s="133"/>
      <c r="JT56" s="133"/>
      <c r="JU56" s="133"/>
      <c r="JV56" s="133"/>
      <c r="JW56" s="133"/>
      <c r="JX56" s="133"/>
      <c r="JY56" s="133"/>
      <c r="JZ56" s="133"/>
      <c r="KA56" s="133"/>
      <c r="KB56" s="133"/>
      <c r="KC56" s="133"/>
      <c r="KD56" s="133"/>
      <c r="KE56" s="133"/>
      <c r="KF56" s="133"/>
      <c r="KG56" s="133"/>
      <c r="KH56" s="133"/>
      <c r="KI56" s="133"/>
      <c r="KJ56" s="133"/>
      <c r="KK56" s="133"/>
      <c r="KL56" s="133"/>
      <c r="KM56" s="133"/>
      <c r="KN56" s="133"/>
      <c r="KO56" s="133"/>
      <c r="KP56" s="133"/>
      <c r="KQ56" s="133"/>
      <c r="KR56" s="133"/>
      <c r="KS56" s="133"/>
      <c r="KT56" s="133"/>
      <c r="KU56" s="133"/>
      <c r="KV56" s="133"/>
      <c r="KW56" s="133"/>
      <c r="KX56" s="133"/>
      <c r="KY56" s="133"/>
      <c r="KZ56" s="133"/>
      <c r="LA56" s="133"/>
      <c r="LB56" s="133"/>
      <c r="LC56" s="133"/>
      <c r="LD56" s="133"/>
      <c r="LE56" s="133"/>
      <c r="LF56" s="133"/>
      <c r="LG56" s="133"/>
      <c r="LH56" s="133"/>
      <c r="LI56" s="133"/>
      <c r="LJ56" s="133"/>
      <c r="LK56" s="133"/>
      <c r="LL56" s="133"/>
      <c r="LM56" s="133"/>
      <c r="LN56" s="133"/>
      <c r="LO56" s="133"/>
      <c r="LP56" s="133"/>
      <c r="LQ56" s="133"/>
      <c r="LR56" s="133"/>
      <c r="LS56" s="133"/>
      <c r="LT56" s="133"/>
      <c r="LU56" s="133"/>
      <c r="LV56" s="133"/>
      <c r="LW56" s="133"/>
      <c r="LX56" s="133"/>
      <c r="LY56" s="133"/>
      <c r="LZ56" s="133"/>
      <c r="MA56" s="133"/>
      <c r="MB56" s="133"/>
      <c r="MC56" s="133"/>
      <c r="MD56" s="133"/>
      <c r="ME56" s="133"/>
      <c r="MF56" s="133"/>
      <c r="MG56" s="133"/>
      <c r="MH56" s="133"/>
      <c r="MI56" s="133"/>
      <c r="MJ56" s="133"/>
      <c r="MK56" s="133"/>
      <c r="ML56" s="133"/>
      <c r="MM56" s="133"/>
      <c r="MN56" s="133"/>
      <c r="MO56" s="133"/>
      <c r="MP56" s="133"/>
      <c r="MQ56" s="133"/>
      <c r="MR56" s="133"/>
      <c r="MS56" s="133"/>
      <c r="MT56" s="133"/>
      <c r="MU56" s="133"/>
      <c r="MV56" s="133"/>
      <c r="MW56" s="133"/>
      <c r="MX56" s="133"/>
      <c r="MY56" s="133"/>
      <c r="MZ56" s="133"/>
      <c r="NA56" s="133"/>
      <c r="NB56" s="133"/>
      <c r="NC56" s="133"/>
      <c r="ND56" s="133"/>
      <c r="NE56" s="133"/>
      <c r="NF56" s="133"/>
      <c r="NG56" s="133"/>
      <c r="NH56" s="133"/>
      <c r="NI56" s="133"/>
      <c r="NJ56" s="133"/>
      <c r="NK56" s="133"/>
      <c r="NL56" s="133"/>
      <c r="NM56" s="133"/>
      <c r="NN56" s="133"/>
      <c r="NO56" s="133"/>
      <c r="NP56" s="133"/>
      <c r="NQ56" s="133"/>
      <c r="NR56" s="133"/>
      <c r="NS56" s="133"/>
      <c r="NT56" s="133"/>
      <c r="NU56" s="133"/>
      <c r="NV56" s="133"/>
      <c r="NW56" s="133"/>
      <c r="NX56" s="133"/>
      <c r="NY56" s="133"/>
      <c r="NZ56" s="133"/>
      <c r="OA56" s="133"/>
      <c r="OB56" s="133"/>
      <c r="OC56" s="133"/>
      <c r="OD56" s="133"/>
      <c r="OE56" s="133"/>
      <c r="OF56" s="133"/>
      <c r="OG56" s="133"/>
      <c r="OH56" s="133"/>
      <c r="OI56" s="133"/>
      <c r="OJ56" s="133"/>
      <c r="OK56" s="133"/>
      <c r="OL56" s="133"/>
      <c r="OM56" s="133"/>
      <c r="ON56" s="133"/>
      <c r="OO56" s="133"/>
      <c r="OP56" s="133"/>
      <c r="OQ56" s="133"/>
      <c r="OR56" s="133"/>
      <c r="OS56" s="133"/>
      <c r="OT56" s="133"/>
      <c r="OU56" s="133"/>
      <c r="OV56" s="133"/>
      <c r="OW56" s="133"/>
      <c r="OX56" s="133"/>
      <c r="OY56" s="133"/>
      <c r="OZ56" s="133"/>
      <c r="PA56" s="133"/>
      <c r="PB56" s="133"/>
      <c r="PC56" s="133"/>
      <c r="PD56" s="133"/>
      <c r="PE56" s="133"/>
      <c r="PF56" s="133"/>
      <c r="PG56" s="133"/>
      <c r="PH56" s="133"/>
      <c r="PI56" s="133"/>
      <c r="PJ56" s="133"/>
      <c r="PK56" s="133"/>
      <c r="PL56" s="133"/>
      <c r="PM56" s="133"/>
      <c r="PN56" s="133"/>
      <c r="PO56" s="133"/>
      <c r="PP56" s="133"/>
      <c r="PQ56" s="133"/>
      <c r="PR56" s="133"/>
      <c r="PS56" s="133"/>
      <c r="PT56" s="133"/>
      <c r="PU56" s="133"/>
      <c r="PV56" s="133"/>
      <c r="PW56" s="133"/>
      <c r="PX56" s="133"/>
      <c r="PY56" s="133"/>
      <c r="PZ56" s="133"/>
      <c r="QA56" s="133"/>
      <c r="QB56" s="133"/>
      <c r="QC56" s="133"/>
      <c r="QD56" s="133"/>
      <c r="QE56" s="133"/>
      <c r="QF56" s="133"/>
      <c r="QG56" s="133"/>
      <c r="QH56" s="133"/>
      <c r="QI56" s="133"/>
      <c r="QJ56" s="133"/>
      <c r="QK56" s="133"/>
      <c r="QL56" s="133"/>
      <c r="QM56" s="133"/>
      <c r="QN56" s="133"/>
      <c r="QO56" s="133"/>
      <c r="QP56" s="133"/>
      <c r="QQ56" s="133"/>
      <c r="QR56" s="133"/>
      <c r="QS56" s="133"/>
      <c r="QT56" s="133"/>
      <c r="QU56" s="133"/>
      <c r="QV56" s="133"/>
      <c r="QW56" s="133"/>
      <c r="QX56" s="133"/>
      <c r="QY56" s="133"/>
      <c r="QZ56" s="133"/>
      <c r="RA56" s="133"/>
      <c r="RB56" s="133"/>
      <c r="RC56" s="133"/>
      <c r="RD56" s="133"/>
      <c r="RE56" s="133"/>
      <c r="RF56" s="133"/>
      <c r="RG56" s="133"/>
      <c r="RH56" s="133"/>
      <c r="RI56" s="133"/>
      <c r="RJ56" s="133"/>
      <c r="RK56" s="133"/>
      <c r="RL56" s="133"/>
      <c r="RM56" s="133"/>
      <c r="RN56" s="133"/>
      <c r="RO56" s="133"/>
      <c r="RP56" s="133"/>
      <c r="RQ56" s="133"/>
      <c r="RR56" s="133"/>
      <c r="RS56" s="133"/>
      <c r="RT56" s="133"/>
      <c r="RU56" s="133"/>
      <c r="RV56" s="133"/>
      <c r="RW56" s="133"/>
      <c r="RX56" s="133"/>
      <c r="RY56" s="133"/>
      <c r="RZ56" s="133"/>
      <c r="SA56" s="133"/>
      <c r="SB56" s="133"/>
      <c r="SC56" s="133"/>
      <c r="SD56" s="133"/>
      <c r="SE56" s="133"/>
      <c r="SF56" s="133"/>
      <c r="SG56" s="133"/>
      <c r="SH56" s="133"/>
      <c r="SI56" s="133"/>
      <c r="SJ56" s="133"/>
      <c r="SK56" s="133"/>
      <c r="SL56" s="133"/>
      <c r="SM56" s="133"/>
      <c r="SN56" s="133"/>
      <c r="SO56" s="133"/>
      <c r="SP56" s="133"/>
      <c r="SQ56" s="133"/>
      <c r="SR56" s="133"/>
      <c r="SS56" s="133"/>
      <c r="ST56" s="133"/>
      <c r="SU56" s="133"/>
      <c r="SV56" s="133"/>
      <c r="SW56" s="133"/>
      <c r="SX56" s="133"/>
      <c r="SY56" s="133"/>
      <c r="SZ56" s="133"/>
      <c r="TA56" s="133"/>
      <c r="TB56" s="133"/>
      <c r="TC56" s="133"/>
      <c r="TD56" s="133"/>
      <c r="TE56" s="133"/>
      <c r="TF56" s="133"/>
      <c r="TG56" s="133"/>
      <c r="TH56" s="133"/>
      <c r="TI56" s="133"/>
      <c r="TJ56" s="133"/>
      <c r="TK56" s="133"/>
      <c r="TL56" s="133"/>
      <c r="TM56" s="133"/>
      <c r="TN56" s="133"/>
      <c r="TO56" s="133"/>
      <c r="TP56" s="133"/>
      <c r="TQ56" s="133"/>
      <c r="TR56" s="133"/>
      <c r="TS56" s="133"/>
      <c r="TT56" s="133"/>
      <c r="TU56" s="133"/>
      <c r="TV56" s="133"/>
      <c r="TW56" s="133"/>
      <c r="TX56" s="133"/>
      <c r="TY56" s="133"/>
      <c r="TZ56" s="133"/>
      <c r="UA56" s="133"/>
      <c r="UB56" s="133"/>
      <c r="UC56" s="133"/>
      <c r="UD56" s="133"/>
      <c r="UE56" s="133"/>
      <c r="UF56" s="133"/>
      <c r="UG56" s="133"/>
      <c r="UH56" s="133"/>
      <c r="UI56" s="133"/>
      <c r="UJ56" s="133"/>
      <c r="UK56" s="133"/>
      <c r="UL56" s="133"/>
      <c r="UM56" s="133"/>
      <c r="UN56" s="133"/>
      <c r="UO56" s="133"/>
      <c r="UP56" s="133"/>
      <c r="UQ56" s="133"/>
      <c r="UR56" s="133"/>
      <c r="US56" s="133"/>
      <c r="UT56" s="133"/>
      <c r="UU56" s="133"/>
      <c r="UV56" s="133"/>
      <c r="UW56" s="133"/>
      <c r="UX56" s="133"/>
      <c r="UY56" s="133"/>
      <c r="UZ56" s="133"/>
      <c r="VA56" s="133"/>
      <c r="VB56" s="133"/>
      <c r="VC56" s="133"/>
      <c r="VD56" s="133"/>
      <c r="VE56" s="133"/>
      <c r="VF56" s="133"/>
      <c r="VG56" s="133"/>
      <c r="VH56" s="133"/>
      <c r="VI56" s="133"/>
      <c r="VJ56" s="133"/>
      <c r="VK56" s="133"/>
      <c r="VL56" s="133"/>
      <c r="VM56" s="133"/>
      <c r="VN56" s="133"/>
      <c r="VO56" s="133"/>
      <c r="VP56" s="133"/>
      <c r="VQ56" s="133"/>
      <c r="VR56" s="133"/>
      <c r="VS56" s="133"/>
      <c r="VT56" s="133"/>
      <c r="VU56" s="133"/>
      <c r="VV56" s="133"/>
      <c r="VW56" s="133"/>
      <c r="VX56" s="133"/>
      <c r="VY56" s="133"/>
      <c r="VZ56" s="133"/>
      <c r="WA56" s="133"/>
      <c r="WB56" s="133"/>
      <c r="WC56" s="133"/>
      <c r="WD56" s="133"/>
      <c r="WE56" s="133"/>
      <c r="WF56" s="133"/>
      <c r="WG56" s="133"/>
      <c r="WH56" s="133"/>
      <c r="WI56" s="133"/>
      <c r="WJ56" s="133"/>
      <c r="WK56" s="133"/>
      <c r="WL56" s="133"/>
      <c r="WM56" s="133"/>
      <c r="WN56" s="133"/>
      <c r="WO56" s="133"/>
      <c r="WP56" s="133"/>
      <c r="WQ56" s="133"/>
      <c r="WR56" s="133"/>
      <c r="WS56" s="133"/>
      <c r="WT56" s="133"/>
      <c r="WU56" s="133"/>
      <c r="WV56" s="133"/>
      <c r="WW56" s="133"/>
      <c r="WX56" s="133"/>
      <c r="WY56" s="133"/>
      <c r="WZ56" s="133"/>
      <c r="XA56" s="133"/>
      <c r="XB56" s="133"/>
      <c r="XC56" s="133"/>
      <c r="XD56" s="133"/>
      <c r="XE56" s="133"/>
      <c r="XF56" s="133"/>
      <c r="XG56" s="133"/>
      <c r="XH56" s="133"/>
      <c r="XI56" s="133"/>
      <c r="XJ56" s="133"/>
      <c r="XK56" s="133"/>
      <c r="XL56" s="133"/>
      <c r="XM56" s="133"/>
      <c r="XN56" s="133"/>
      <c r="XO56" s="133"/>
      <c r="XP56" s="133"/>
      <c r="XQ56" s="133"/>
      <c r="XR56" s="133"/>
      <c r="XS56" s="133"/>
      <c r="XT56" s="133"/>
      <c r="XU56" s="133"/>
      <c r="XV56" s="133"/>
      <c r="XW56" s="133"/>
      <c r="XX56" s="133"/>
      <c r="XY56" s="133"/>
      <c r="XZ56" s="133"/>
      <c r="YA56" s="133"/>
      <c r="YB56" s="133"/>
      <c r="YC56" s="133"/>
      <c r="YD56" s="133"/>
      <c r="YE56" s="133"/>
      <c r="YF56" s="133"/>
      <c r="YG56" s="133"/>
      <c r="YH56" s="133"/>
      <c r="YI56" s="133"/>
      <c r="YJ56" s="133"/>
      <c r="YK56" s="133"/>
      <c r="YL56" s="133"/>
      <c r="YM56" s="133"/>
      <c r="YN56" s="133"/>
      <c r="YO56" s="133"/>
      <c r="YP56" s="133"/>
      <c r="YQ56" s="133"/>
      <c r="YR56" s="133"/>
      <c r="YS56" s="133"/>
      <c r="YT56" s="133"/>
      <c r="YU56" s="133"/>
      <c r="YV56" s="133"/>
      <c r="YW56" s="133"/>
      <c r="YX56" s="133"/>
      <c r="YY56" s="133"/>
      <c r="YZ56" s="133"/>
      <c r="ZA56" s="133"/>
      <c r="ZB56" s="133"/>
      <c r="ZC56" s="133"/>
      <c r="ZD56" s="133"/>
      <c r="ZE56" s="133"/>
      <c r="ZF56" s="133"/>
      <c r="ZG56" s="133"/>
      <c r="ZH56" s="133"/>
      <c r="ZI56" s="133"/>
      <c r="ZJ56" s="133"/>
      <c r="ZK56" s="133"/>
      <c r="ZL56" s="133"/>
      <c r="ZM56" s="133"/>
      <c r="ZN56" s="133"/>
      <c r="ZO56" s="133"/>
      <c r="ZP56" s="133"/>
      <c r="ZQ56" s="133"/>
      <c r="ZR56" s="133"/>
      <c r="ZS56" s="133"/>
      <c r="ZT56" s="133"/>
      <c r="ZU56" s="133"/>
      <c r="ZV56" s="133"/>
      <c r="ZW56" s="133"/>
      <c r="ZX56" s="133"/>
      <c r="ZY56" s="133"/>
      <c r="ZZ56" s="133"/>
      <c r="AAA56" s="133"/>
      <c r="AAB56" s="133"/>
      <c r="AAC56" s="133"/>
      <c r="AAD56" s="133"/>
      <c r="AAE56" s="133"/>
      <c r="AAF56" s="133"/>
      <c r="AAG56" s="133"/>
      <c r="AAH56" s="133"/>
      <c r="AAI56" s="133"/>
      <c r="AAJ56" s="133"/>
      <c r="AAK56" s="133"/>
      <c r="AAL56" s="133"/>
      <c r="AAM56" s="133"/>
      <c r="AAN56" s="133"/>
      <c r="AAO56" s="133"/>
      <c r="AAP56" s="133"/>
      <c r="AAQ56" s="133"/>
      <c r="AAR56" s="133"/>
      <c r="AAS56" s="133"/>
      <c r="AAT56" s="133"/>
      <c r="AAU56" s="133"/>
      <c r="AAV56" s="133"/>
      <c r="AAW56" s="133"/>
      <c r="AAX56" s="133"/>
      <c r="AAY56" s="133"/>
      <c r="AAZ56" s="133"/>
      <c r="ABA56" s="133"/>
      <c r="ABB56" s="133"/>
      <c r="ABC56" s="133"/>
      <c r="ABD56" s="133"/>
      <c r="ABE56" s="133"/>
      <c r="ABF56" s="133"/>
      <c r="ABG56" s="133"/>
      <c r="ABH56" s="133"/>
      <c r="ABI56" s="133"/>
      <c r="ABJ56" s="133"/>
      <c r="ABK56" s="133"/>
      <c r="ABL56" s="133"/>
      <c r="ABM56" s="133"/>
      <c r="ABN56" s="133"/>
      <c r="ABO56" s="133"/>
      <c r="ABP56" s="133"/>
      <c r="ABQ56" s="133"/>
      <c r="ABR56" s="133"/>
      <c r="ABS56" s="133"/>
      <c r="ABT56" s="133"/>
      <c r="ABU56" s="133"/>
      <c r="ABV56" s="133"/>
      <c r="ABW56" s="133"/>
      <c r="ABX56" s="133"/>
      <c r="ABY56" s="133"/>
      <c r="ABZ56" s="133"/>
      <c r="ACA56" s="133"/>
      <c r="ACB56" s="133"/>
      <c r="ACC56" s="133"/>
      <c r="ACD56" s="133"/>
      <c r="ACE56" s="133"/>
      <c r="ACF56" s="133"/>
      <c r="ACG56" s="133"/>
      <c r="ACH56" s="133"/>
      <c r="ACI56" s="133"/>
      <c r="ACJ56" s="133"/>
      <c r="ACK56" s="133"/>
      <c r="ACL56" s="133"/>
      <c r="ACM56" s="133"/>
      <c r="ACN56" s="133"/>
      <c r="ACO56" s="133"/>
      <c r="ACP56" s="133"/>
      <c r="ACQ56" s="133"/>
      <c r="ACR56" s="133"/>
      <c r="ACS56" s="133"/>
      <c r="ACT56" s="133"/>
      <c r="ACU56" s="133"/>
      <c r="ACV56" s="133"/>
      <c r="ACW56" s="133"/>
      <c r="ACX56" s="133"/>
      <c r="ACY56" s="133"/>
      <c r="ACZ56" s="133"/>
      <c r="ADA56" s="133"/>
      <c r="ADB56" s="133"/>
      <c r="ADC56" s="133"/>
      <c r="ADD56" s="133"/>
      <c r="ADE56" s="133"/>
      <c r="ADF56" s="133"/>
      <c r="ADG56" s="133"/>
      <c r="ADH56" s="133"/>
      <c r="ADI56" s="133"/>
      <c r="ADJ56" s="133"/>
      <c r="ADK56" s="133"/>
      <c r="ADL56" s="133"/>
      <c r="ADM56" s="133"/>
      <c r="ADN56" s="133"/>
      <c r="ADO56" s="133"/>
      <c r="ADP56" s="133"/>
      <c r="ADQ56" s="133"/>
      <c r="ADR56" s="133"/>
      <c r="ADS56" s="133"/>
      <c r="ADT56" s="133"/>
      <c r="ADU56" s="133"/>
      <c r="ADV56" s="133"/>
      <c r="ADW56" s="133"/>
      <c r="ADX56" s="133"/>
      <c r="ADY56" s="133"/>
      <c r="ADZ56" s="133"/>
      <c r="AEA56" s="133"/>
      <c r="AEB56" s="133"/>
      <c r="AEC56" s="133"/>
      <c r="AED56" s="133"/>
      <c r="AEE56" s="133"/>
      <c r="AEF56" s="133"/>
      <c r="AEG56" s="133"/>
      <c r="AEH56" s="133"/>
      <c r="AEI56" s="133"/>
      <c r="AEJ56" s="133"/>
      <c r="AEK56" s="133"/>
      <c r="AEL56" s="133"/>
      <c r="AEM56" s="133"/>
      <c r="AEN56" s="133"/>
      <c r="AEO56" s="133"/>
      <c r="AEP56" s="133"/>
      <c r="AEQ56" s="133"/>
      <c r="AER56" s="133"/>
      <c r="AES56" s="133"/>
      <c r="AET56" s="133"/>
      <c r="AEU56" s="133"/>
      <c r="AEV56" s="133"/>
      <c r="AEW56" s="133"/>
      <c r="AEX56" s="133"/>
      <c r="AEY56" s="133"/>
      <c r="AEZ56" s="133"/>
      <c r="AFA56" s="133"/>
      <c r="AFB56" s="133"/>
      <c r="AFC56" s="133"/>
      <c r="AFD56" s="133"/>
      <c r="AFE56" s="133"/>
      <c r="AFF56" s="133"/>
      <c r="AFG56" s="133"/>
      <c r="AFH56" s="133"/>
      <c r="AFI56" s="133"/>
      <c r="AFJ56" s="133"/>
      <c r="AFK56" s="133"/>
      <c r="AFL56" s="133"/>
      <c r="AFM56" s="133"/>
      <c r="AFN56" s="133"/>
      <c r="AFO56" s="133"/>
      <c r="AFP56" s="133"/>
      <c r="AFQ56" s="133"/>
      <c r="AFR56" s="133"/>
      <c r="AFS56" s="133"/>
      <c r="AFT56" s="133"/>
      <c r="AFU56" s="133"/>
      <c r="AFV56" s="133"/>
      <c r="AFW56" s="133"/>
      <c r="AFX56" s="133"/>
      <c r="AFY56" s="133"/>
      <c r="AFZ56" s="133"/>
      <c r="AGA56" s="133"/>
      <c r="AGB56" s="133"/>
      <c r="AGC56" s="133"/>
      <c r="AGD56" s="133"/>
      <c r="AGE56" s="133"/>
      <c r="AGF56" s="133"/>
      <c r="AGG56" s="133"/>
      <c r="AGH56" s="133"/>
      <c r="AGI56" s="133"/>
      <c r="AGJ56" s="133"/>
      <c r="AGK56" s="133"/>
      <c r="AGL56" s="133"/>
      <c r="AGM56" s="133"/>
      <c r="AGN56" s="133"/>
      <c r="AGO56" s="133"/>
      <c r="AGP56" s="133"/>
      <c r="AGQ56" s="133"/>
      <c r="AGR56" s="133"/>
      <c r="AGS56" s="133"/>
      <c r="AGT56" s="133"/>
      <c r="AGU56" s="133"/>
      <c r="AGV56" s="133"/>
      <c r="AGW56" s="133"/>
      <c r="AGX56" s="133"/>
      <c r="AGY56" s="133"/>
      <c r="AGZ56" s="133"/>
      <c r="AHA56" s="133"/>
      <c r="AHB56" s="133"/>
      <c r="AHC56" s="133"/>
      <c r="AHD56" s="133"/>
      <c r="AHE56" s="133"/>
      <c r="AHF56" s="133"/>
      <c r="AHG56" s="133"/>
      <c r="AHH56" s="133"/>
      <c r="AHI56" s="133"/>
      <c r="AHJ56" s="133"/>
      <c r="AHK56" s="133"/>
      <c r="AHL56" s="133"/>
      <c r="AHM56" s="133"/>
      <c r="AHN56" s="133"/>
      <c r="AHO56" s="133"/>
      <c r="AHP56" s="133"/>
      <c r="AHQ56" s="133"/>
      <c r="AHR56" s="133"/>
      <c r="AHS56" s="133"/>
      <c r="AHT56" s="133"/>
      <c r="AHU56" s="133"/>
      <c r="AHV56" s="133"/>
      <c r="AHW56" s="133"/>
      <c r="AHX56" s="133"/>
      <c r="AHY56" s="133"/>
      <c r="AHZ56" s="133"/>
      <c r="AIA56" s="133"/>
      <c r="AIB56" s="133"/>
      <c r="AIC56" s="133"/>
      <c r="AID56" s="133"/>
      <c r="AIE56" s="133"/>
      <c r="AIF56" s="133"/>
      <c r="AIG56" s="133"/>
      <c r="AIH56" s="133"/>
      <c r="AII56" s="133"/>
      <c r="AIJ56" s="133"/>
      <c r="AIK56" s="133"/>
      <c r="AIL56" s="133"/>
      <c r="AIM56" s="133"/>
      <c r="AIN56" s="133"/>
      <c r="AIO56" s="133"/>
      <c r="AIP56" s="133"/>
      <c r="AIQ56" s="133"/>
      <c r="AIR56" s="133"/>
      <c r="AIS56" s="133"/>
      <c r="AIT56" s="133"/>
      <c r="AIU56" s="133"/>
      <c r="AIV56" s="133"/>
      <c r="AIW56" s="133"/>
      <c r="AIX56" s="133"/>
      <c r="AIY56" s="133"/>
      <c r="AIZ56" s="133"/>
      <c r="AJA56" s="133"/>
      <c r="AJB56" s="133"/>
      <c r="AJC56" s="133"/>
      <c r="AJD56" s="133"/>
      <c r="AJE56" s="133"/>
      <c r="AJF56" s="133"/>
      <c r="AJG56" s="133"/>
      <c r="AJH56" s="133"/>
      <c r="AJI56" s="133"/>
      <c r="AJJ56" s="133"/>
      <c r="AJK56" s="133"/>
      <c r="AJL56" s="133"/>
      <c r="AJM56" s="133"/>
      <c r="AJN56" s="133"/>
      <c r="AJO56" s="133"/>
      <c r="AJP56" s="133"/>
      <c r="AJQ56" s="133"/>
      <c r="AJR56" s="133"/>
      <c r="AJS56" s="133"/>
      <c r="AJT56" s="133"/>
      <c r="AJU56" s="133"/>
      <c r="AJV56" s="133"/>
      <c r="AJW56" s="133"/>
      <c r="AJX56" s="133"/>
      <c r="AJY56" s="133"/>
      <c r="AJZ56" s="133"/>
      <c r="AKA56" s="133"/>
      <c r="AKB56" s="133"/>
      <c r="AKC56" s="133"/>
      <c r="AKD56" s="133"/>
      <c r="AKE56" s="133"/>
      <c r="AKF56" s="133"/>
      <c r="AKG56" s="133"/>
      <c r="AKH56" s="133"/>
      <c r="AKI56" s="133"/>
      <c r="AKJ56" s="133"/>
      <c r="AKK56" s="133"/>
      <c r="AKL56" s="133"/>
      <c r="AKM56" s="133"/>
      <c r="AKN56" s="133"/>
      <c r="AKO56" s="133"/>
      <c r="AKP56" s="133"/>
      <c r="AKQ56" s="133"/>
      <c r="AKR56" s="133"/>
      <c r="AKS56" s="133"/>
      <c r="AKT56" s="133"/>
      <c r="AKU56" s="133"/>
      <c r="AKV56" s="133"/>
      <c r="AKW56" s="133"/>
      <c r="AKX56" s="133"/>
      <c r="AKY56" s="133"/>
      <c r="AKZ56" s="133"/>
      <c r="ALA56" s="133"/>
      <c r="ALB56" s="133"/>
      <c r="ALC56" s="133"/>
      <c r="ALD56" s="133"/>
      <c r="ALE56" s="133"/>
      <c r="ALF56" s="133"/>
      <c r="ALG56" s="133"/>
      <c r="ALH56" s="133"/>
      <c r="ALI56" s="133"/>
      <c r="ALJ56" s="133"/>
      <c r="ALK56" s="133"/>
      <c r="ALL56" s="133"/>
      <c r="ALM56" s="133"/>
      <c r="ALN56" s="133"/>
      <c r="ALO56" s="133"/>
      <c r="ALP56" s="133"/>
      <c r="ALQ56" s="133"/>
      <c r="ALR56" s="133"/>
      <c r="ALS56" s="133"/>
      <c r="ALT56" s="133"/>
      <c r="ALU56" s="133"/>
      <c r="ALV56" s="133"/>
      <c r="ALW56" s="133"/>
      <c r="ALX56" s="133"/>
      <c r="ALY56" s="133"/>
      <c r="ALZ56" s="133"/>
      <c r="AMA56" s="133"/>
      <c r="AMB56" s="133"/>
      <c r="AMC56" s="133"/>
      <c r="AMD56" s="133"/>
      <c r="AME56" s="133"/>
      <c r="AMF56" s="133"/>
      <c r="AMG56" s="133"/>
      <c r="AMH56" s="133"/>
      <c r="AMI56" s="133"/>
      <c r="AMJ56" s="133"/>
    </row>
    <row r="57" spans="1:1024" s="77" customFormat="1" ht="21">
      <c r="A57" s="84"/>
      <c r="B57" s="84"/>
      <c r="C57" s="85" t="s">
        <v>1728</v>
      </c>
      <c r="D57" s="86"/>
      <c r="E57" s="87"/>
      <c r="F57" s="127" t="s">
        <v>1729</v>
      </c>
      <c r="G57" s="87"/>
      <c r="H57" s="84"/>
      <c r="I57" s="84"/>
      <c r="J57" s="84"/>
      <c r="K57" s="84"/>
      <c r="L57" s="84"/>
      <c r="M57" s="84"/>
      <c r="N57" s="84"/>
      <c r="O57" s="84"/>
      <c r="P57" s="84"/>
      <c r="Q57" s="86"/>
      <c r="R57" s="84"/>
      <c r="S57" s="84"/>
      <c r="T57" s="84"/>
      <c r="U57" s="84"/>
      <c r="V57" s="84"/>
      <c r="W57" s="88"/>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1024" ht="78">
      <c r="A58" s="90">
        <v>1</v>
      </c>
      <c r="B58" s="90" t="s">
        <v>1672</v>
      </c>
      <c r="C58" s="91" t="s">
        <v>1730</v>
      </c>
      <c r="D58" s="91" t="s">
        <v>1731</v>
      </c>
      <c r="E58" s="91" t="s">
        <v>1732</v>
      </c>
      <c r="F58" s="91" t="s">
        <v>268</v>
      </c>
      <c r="G58" s="91" t="s">
        <v>269</v>
      </c>
      <c r="H58" s="90">
        <v>9</v>
      </c>
      <c r="I58" s="90">
        <v>1</v>
      </c>
      <c r="J58" s="90">
        <v>14</v>
      </c>
      <c r="K58" s="90">
        <v>2022</v>
      </c>
      <c r="L58" s="90">
        <v>1</v>
      </c>
      <c r="M58" s="71" t="s">
        <v>8</v>
      </c>
      <c r="N58" s="71" t="s">
        <v>173</v>
      </c>
      <c r="O58" s="71" t="s">
        <v>107</v>
      </c>
      <c r="P58" s="90" t="s">
        <v>73</v>
      </c>
      <c r="Q58" s="91" t="s">
        <v>270</v>
      </c>
      <c r="R58" s="71" t="s">
        <v>24</v>
      </c>
      <c r="S58" s="71" t="s">
        <v>73</v>
      </c>
      <c r="T58" s="91"/>
      <c r="U58" s="91" t="s">
        <v>271</v>
      </c>
      <c r="V58" s="90" t="s">
        <v>1624</v>
      </c>
      <c r="W58" s="93" t="str">
        <f>HYPERLINK("http://dx.doi.org/10.1186/s40538-022-00283-6","http://dx.doi.org/10.1186/s40538-022-00283-6")</f>
        <v>http://dx.doi.org/10.1186/s40538-022-00283-6</v>
      </c>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row>
    <row r="59" spans="1:1024" ht="78">
      <c r="A59" s="90">
        <v>2</v>
      </c>
      <c r="B59" s="90" t="s">
        <v>1672</v>
      </c>
      <c r="C59" s="91" t="s">
        <v>1730</v>
      </c>
      <c r="D59" s="91" t="s">
        <v>1733</v>
      </c>
      <c r="E59" s="91" t="s">
        <v>1734</v>
      </c>
      <c r="F59" s="91" t="s">
        <v>272</v>
      </c>
      <c r="G59" s="91" t="s">
        <v>273</v>
      </c>
      <c r="H59" s="90">
        <v>94</v>
      </c>
      <c r="I59" s="90">
        <v>14</v>
      </c>
      <c r="J59" s="90" t="s">
        <v>274</v>
      </c>
      <c r="K59" s="90">
        <v>2022</v>
      </c>
      <c r="L59" s="90">
        <v>4</v>
      </c>
      <c r="M59" s="71" t="s">
        <v>8</v>
      </c>
      <c r="N59" s="71" t="s">
        <v>173</v>
      </c>
      <c r="O59" s="71" t="s">
        <v>83</v>
      </c>
      <c r="P59" s="90" t="s">
        <v>84</v>
      </c>
      <c r="Q59" s="91" t="s">
        <v>117</v>
      </c>
      <c r="R59" s="71" t="s">
        <v>24</v>
      </c>
      <c r="S59" s="71" t="s">
        <v>73</v>
      </c>
      <c r="T59" s="91" t="s">
        <v>275</v>
      </c>
      <c r="U59" s="91" t="s">
        <v>276</v>
      </c>
      <c r="V59" s="90" t="s">
        <v>1624</v>
      </c>
      <c r="W59" s="93" t="str">
        <f>HYPERLINK("http://dx.doi.org/10.1021/acs.analchem.2c00035","http://dx.doi.org/10.1021/acs.analchem.2c00035")</f>
        <v>http://dx.doi.org/10.1021/acs.analchem.2c00035</v>
      </c>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94"/>
      <c r="GH59" s="94"/>
      <c r="GI59" s="94"/>
      <c r="GJ59" s="94"/>
      <c r="GK59" s="94"/>
      <c r="GL59" s="94"/>
      <c r="GM59" s="94"/>
      <c r="GN59" s="94"/>
      <c r="GO59" s="94"/>
      <c r="GP59" s="94"/>
      <c r="GQ59" s="94"/>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77"/>
      <c r="IR59" s="77"/>
      <c r="IS59" s="77"/>
      <c r="IT59" s="77"/>
      <c r="IU59" s="77"/>
      <c r="IV59" s="77"/>
    </row>
    <row r="60" spans="1:1024" ht="93.6">
      <c r="A60" s="90">
        <v>3</v>
      </c>
      <c r="B60" s="90" t="s">
        <v>1672</v>
      </c>
      <c r="C60" s="91" t="s">
        <v>1730</v>
      </c>
      <c r="D60" s="91" t="s">
        <v>1735</v>
      </c>
      <c r="E60" s="91" t="s">
        <v>1736</v>
      </c>
      <c r="F60" s="91" t="s">
        <v>277</v>
      </c>
      <c r="G60" s="91" t="s">
        <v>278</v>
      </c>
      <c r="H60" s="90">
        <v>23</v>
      </c>
      <c r="I60" s="90">
        <v>6</v>
      </c>
      <c r="J60" s="90">
        <v>3299</v>
      </c>
      <c r="K60" s="90">
        <v>2022</v>
      </c>
      <c r="L60" s="90">
        <v>3</v>
      </c>
      <c r="M60" s="71" t="s">
        <v>8</v>
      </c>
      <c r="N60" s="71" t="s">
        <v>173</v>
      </c>
      <c r="O60" s="71" t="s">
        <v>107</v>
      </c>
      <c r="P60" s="90" t="s">
        <v>73</v>
      </c>
      <c r="Q60" s="91" t="s">
        <v>187</v>
      </c>
      <c r="R60" s="71" t="s">
        <v>24</v>
      </c>
      <c r="S60" s="71" t="s">
        <v>73</v>
      </c>
      <c r="T60" s="91"/>
      <c r="U60" s="91" t="s">
        <v>279</v>
      </c>
      <c r="V60" s="90" t="s">
        <v>1624</v>
      </c>
      <c r="W60" s="93" t="str">
        <f>HYPERLINK("http://dx.doi.org/10.3390/ijms23063299","http://dx.doi.org/10.3390/ijms23063299")</f>
        <v>http://dx.doi.org/10.3390/ijms23063299</v>
      </c>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row>
    <row r="61" spans="1:1024" ht="48.6">
      <c r="A61" s="90">
        <v>4</v>
      </c>
      <c r="B61" s="71" t="s">
        <v>1672</v>
      </c>
      <c r="C61" s="72" t="s">
        <v>1730</v>
      </c>
      <c r="D61" s="73" t="s">
        <v>1737</v>
      </c>
      <c r="E61" s="72" t="s">
        <v>1738</v>
      </c>
      <c r="F61" s="72" t="s">
        <v>280</v>
      </c>
      <c r="G61" s="72" t="s">
        <v>281</v>
      </c>
      <c r="H61" s="71" t="s">
        <v>70</v>
      </c>
      <c r="I61" s="71"/>
      <c r="J61" s="71" t="s">
        <v>282</v>
      </c>
      <c r="K61" s="71" t="s">
        <v>69</v>
      </c>
      <c r="L61" s="71" t="s">
        <v>283</v>
      </c>
      <c r="M61" s="71" t="s">
        <v>1600</v>
      </c>
      <c r="N61" s="71" t="s">
        <v>173</v>
      </c>
      <c r="O61" s="71" t="s">
        <v>107</v>
      </c>
      <c r="P61" s="71" t="s">
        <v>73</v>
      </c>
      <c r="Q61" s="73" t="s">
        <v>187</v>
      </c>
      <c r="R61" s="71" t="s">
        <v>24</v>
      </c>
      <c r="S61" s="71" t="s">
        <v>73</v>
      </c>
      <c r="T61" s="71" t="s">
        <v>284</v>
      </c>
      <c r="U61" s="71"/>
      <c r="V61" s="71" t="s">
        <v>1624</v>
      </c>
      <c r="W61" s="89" t="s">
        <v>285</v>
      </c>
    </row>
    <row r="62" spans="1:1024" ht="62.4">
      <c r="A62" s="90">
        <v>5</v>
      </c>
      <c r="B62" s="90" t="s">
        <v>1672</v>
      </c>
      <c r="C62" s="91" t="s">
        <v>1730</v>
      </c>
      <c r="D62" s="91" t="s">
        <v>1739</v>
      </c>
      <c r="E62" s="91" t="s">
        <v>1740</v>
      </c>
      <c r="F62" s="91" t="s">
        <v>286</v>
      </c>
      <c r="G62" s="91" t="s">
        <v>287</v>
      </c>
      <c r="H62" s="90">
        <v>14</v>
      </c>
      <c r="I62" s="90">
        <v>7</v>
      </c>
      <c r="J62" s="90">
        <v>1474</v>
      </c>
      <c r="K62" s="90">
        <v>2022</v>
      </c>
      <c r="L62" s="90">
        <v>4</v>
      </c>
      <c r="M62" s="71" t="s">
        <v>8</v>
      </c>
      <c r="N62" s="71" t="s">
        <v>173</v>
      </c>
      <c r="O62" s="71" t="s">
        <v>107</v>
      </c>
      <c r="P62" s="90" t="s">
        <v>84</v>
      </c>
      <c r="Q62" s="91" t="s">
        <v>187</v>
      </c>
      <c r="R62" s="71" t="s">
        <v>24</v>
      </c>
      <c r="S62" s="71" t="s">
        <v>73</v>
      </c>
      <c r="T62" s="91"/>
      <c r="U62" s="91" t="s">
        <v>288</v>
      </c>
      <c r="V62" s="90" t="s">
        <v>1624</v>
      </c>
      <c r="W62" s="93" t="str">
        <f>HYPERLINK("http://dx.doi.org/10.3390/polym14071474","http://dx.doi.org/10.3390/polym14071474")</f>
        <v>http://dx.doi.org/10.3390/polym14071474</v>
      </c>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row>
    <row r="63" spans="1:1024" ht="62.4">
      <c r="A63" s="90">
        <v>6</v>
      </c>
      <c r="B63" s="72" t="s">
        <v>1672</v>
      </c>
      <c r="C63" s="72" t="s">
        <v>1730</v>
      </c>
      <c r="D63" s="72" t="s">
        <v>1741</v>
      </c>
      <c r="E63" s="72" t="s">
        <v>1742</v>
      </c>
      <c r="F63" s="72" t="s">
        <v>289</v>
      </c>
      <c r="G63" s="72" t="s">
        <v>290</v>
      </c>
      <c r="H63" s="71" t="s">
        <v>291</v>
      </c>
      <c r="I63" s="71" t="s">
        <v>292</v>
      </c>
      <c r="J63" s="72" t="s">
        <v>293</v>
      </c>
      <c r="K63" s="71" t="s">
        <v>69</v>
      </c>
      <c r="L63" s="71" t="s">
        <v>91</v>
      </c>
      <c r="M63" s="71" t="s">
        <v>8</v>
      </c>
      <c r="N63" s="71" t="s">
        <v>173</v>
      </c>
      <c r="O63" s="71" t="s">
        <v>107</v>
      </c>
      <c r="P63" s="71" t="s">
        <v>73</v>
      </c>
      <c r="Q63" s="73" t="s">
        <v>187</v>
      </c>
      <c r="R63" s="71" t="s">
        <v>24</v>
      </c>
      <c r="S63" s="71" t="s">
        <v>73</v>
      </c>
      <c r="T63" s="91"/>
      <c r="U63" s="72" t="s">
        <v>294</v>
      </c>
      <c r="V63" s="72" t="s">
        <v>1610</v>
      </c>
      <c r="W63" s="89" t="s">
        <v>295</v>
      </c>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row>
    <row r="64" spans="1:1024" ht="93.6">
      <c r="A64" s="90">
        <v>7</v>
      </c>
      <c r="B64" s="90" t="s">
        <v>1672</v>
      </c>
      <c r="C64" s="91" t="s">
        <v>1730</v>
      </c>
      <c r="D64" s="91" t="s">
        <v>1739</v>
      </c>
      <c r="E64" s="91" t="s">
        <v>1743</v>
      </c>
      <c r="F64" s="91" t="s">
        <v>296</v>
      </c>
      <c r="G64" s="91" t="s">
        <v>297</v>
      </c>
      <c r="H64" s="90">
        <v>24</v>
      </c>
      <c r="I64" s="90">
        <v>1</v>
      </c>
      <c r="J64" s="90" t="s">
        <v>298</v>
      </c>
      <c r="K64" s="90">
        <v>2022</v>
      </c>
      <c r="L64" s="90">
        <v>1</v>
      </c>
      <c r="M64" s="71" t="s">
        <v>8</v>
      </c>
      <c r="N64" s="71" t="s">
        <v>173</v>
      </c>
      <c r="O64" s="71" t="s">
        <v>107</v>
      </c>
      <c r="P64" s="90" t="s">
        <v>84</v>
      </c>
      <c r="Q64" s="91" t="s">
        <v>134</v>
      </c>
      <c r="R64" s="71" t="s">
        <v>24</v>
      </c>
      <c r="S64" s="71" t="s">
        <v>73</v>
      </c>
      <c r="T64" s="91" t="s">
        <v>299</v>
      </c>
      <c r="U64" s="91" t="s">
        <v>300</v>
      </c>
      <c r="V64" s="90" t="s">
        <v>1624</v>
      </c>
      <c r="W64" s="93" t="str">
        <f>HYPERLINK("http://dx.doi.org/10.1016/j.jcyt.2021.08.006","http://dx.doi.org/10.1016/j.jcyt.2021.08.006")</f>
        <v>http://dx.doi.org/10.1016/j.jcyt.2021.08.006</v>
      </c>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4"/>
      <c r="GE64" s="94"/>
      <c r="GF64" s="94"/>
      <c r="GG64" s="94"/>
      <c r="GH64" s="94"/>
      <c r="GI64" s="94"/>
      <c r="GJ64" s="94"/>
      <c r="GK64" s="94"/>
      <c r="GL64" s="94"/>
      <c r="GM64" s="94"/>
      <c r="GN64" s="94"/>
      <c r="GO64" s="94"/>
      <c r="GP64" s="94"/>
      <c r="GQ64" s="94"/>
    </row>
    <row r="65" spans="1:1024" ht="46.8">
      <c r="A65" s="90">
        <v>8</v>
      </c>
      <c r="B65" s="90" t="s">
        <v>1672</v>
      </c>
      <c r="C65" s="91" t="s">
        <v>1730</v>
      </c>
      <c r="D65" s="91" t="s">
        <v>1735</v>
      </c>
      <c r="E65" s="91" t="s">
        <v>1744</v>
      </c>
      <c r="F65" s="91" t="s">
        <v>301</v>
      </c>
      <c r="G65" s="91" t="s">
        <v>302</v>
      </c>
      <c r="H65" s="90">
        <v>10</v>
      </c>
      <c r="I65" s="90">
        <v>8</v>
      </c>
      <c r="J65" s="90">
        <v>336</v>
      </c>
      <c r="K65" s="90">
        <v>2022</v>
      </c>
      <c r="L65" s="90">
        <v>8</v>
      </c>
      <c r="M65" s="71" t="s">
        <v>8</v>
      </c>
      <c r="N65" s="71" t="s">
        <v>173</v>
      </c>
      <c r="O65" s="71" t="s">
        <v>107</v>
      </c>
      <c r="P65" s="90" t="s">
        <v>73</v>
      </c>
      <c r="Q65" s="91" t="s">
        <v>187</v>
      </c>
      <c r="R65" s="71" t="s">
        <v>24</v>
      </c>
      <c r="S65" s="71" t="s">
        <v>73</v>
      </c>
      <c r="T65" s="91"/>
      <c r="U65" s="91" t="s">
        <v>303</v>
      </c>
      <c r="V65" s="90" t="s">
        <v>1624</v>
      </c>
      <c r="W65" s="93" t="str">
        <f>HYPERLINK("http://dx.doi.org/10.3390/chemosensors10080336","http://dx.doi.org/10.3390/chemosensors10080336")</f>
        <v>http://dx.doi.org/10.3390/chemosensors10080336</v>
      </c>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94"/>
      <c r="GB65" s="94"/>
      <c r="GC65" s="94"/>
      <c r="GD65" s="94"/>
      <c r="GE65" s="94"/>
      <c r="GF65" s="94"/>
      <c r="GG65" s="94"/>
      <c r="GH65" s="94"/>
      <c r="GI65" s="94"/>
      <c r="GJ65" s="94"/>
      <c r="GK65" s="94"/>
      <c r="GL65" s="94"/>
      <c r="GM65" s="94"/>
      <c r="GN65" s="94"/>
      <c r="GO65" s="94"/>
      <c r="GP65" s="94"/>
      <c r="GQ65" s="94"/>
    </row>
    <row r="66" spans="1:1024" ht="46.8">
      <c r="A66" s="90">
        <v>9</v>
      </c>
      <c r="B66" s="71" t="s">
        <v>1672</v>
      </c>
      <c r="C66" s="72" t="s">
        <v>1730</v>
      </c>
      <c r="D66" s="73" t="s">
        <v>1745</v>
      </c>
      <c r="E66" s="72" t="s">
        <v>304</v>
      </c>
      <c r="F66" s="72" t="s">
        <v>305</v>
      </c>
      <c r="G66" s="72" t="s">
        <v>306</v>
      </c>
      <c r="H66" s="71" t="s">
        <v>307</v>
      </c>
      <c r="I66" s="71" t="s">
        <v>77</v>
      </c>
      <c r="J66" s="71" t="s">
        <v>308</v>
      </c>
      <c r="K66" s="71" t="s">
        <v>69</v>
      </c>
      <c r="L66" s="71" t="s">
        <v>104</v>
      </c>
      <c r="M66" s="71" t="s">
        <v>8</v>
      </c>
      <c r="N66" s="71" t="s">
        <v>173</v>
      </c>
      <c r="O66" s="71" t="s">
        <v>107</v>
      </c>
      <c r="P66" s="71" t="s">
        <v>84</v>
      </c>
      <c r="Q66" s="73" t="s">
        <v>117</v>
      </c>
      <c r="R66" s="71" t="s">
        <v>24</v>
      </c>
      <c r="S66" s="71" t="s">
        <v>73</v>
      </c>
      <c r="T66" s="71" t="s">
        <v>309</v>
      </c>
      <c r="U66" s="71" t="s">
        <v>310</v>
      </c>
      <c r="V66" s="71" t="s">
        <v>1624</v>
      </c>
      <c r="W66" s="89" t="s">
        <v>311</v>
      </c>
    </row>
    <row r="67" spans="1:1024" ht="109.2">
      <c r="A67" s="90">
        <v>10</v>
      </c>
      <c r="B67" s="90" t="s">
        <v>1672</v>
      </c>
      <c r="C67" s="91" t="s">
        <v>1730</v>
      </c>
      <c r="D67" s="91" t="s">
        <v>1735</v>
      </c>
      <c r="E67" s="91" t="s">
        <v>1746</v>
      </c>
      <c r="F67" s="91" t="s">
        <v>312</v>
      </c>
      <c r="G67" s="91" t="s">
        <v>313</v>
      </c>
      <c r="H67" s="90" t="s">
        <v>314</v>
      </c>
      <c r="I67" s="90"/>
      <c r="J67" s="90" t="s">
        <v>315</v>
      </c>
      <c r="K67" s="90">
        <v>2022</v>
      </c>
      <c r="L67" s="90">
        <v>4</v>
      </c>
      <c r="M67" s="71" t="s">
        <v>8</v>
      </c>
      <c r="N67" s="71" t="s">
        <v>173</v>
      </c>
      <c r="O67" s="71" t="s">
        <v>107</v>
      </c>
      <c r="P67" s="90" t="s">
        <v>73</v>
      </c>
      <c r="Q67" s="91" t="s">
        <v>316</v>
      </c>
      <c r="R67" s="71" t="s">
        <v>24</v>
      </c>
      <c r="S67" s="71" t="s">
        <v>73</v>
      </c>
      <c r="T67" s="91" t="s">
        <v>317</v>
      </c>
      <c r="U67" s="91" t="s">
        <v>318</v>
      </c>
      <c r="V67" s="90" t="s">
        <v>1624</v>
      </c>
      <c r="W67" s="93" t="str">
        <f>HYPERLINK("http://dx.doi.org/10.1016/j.cattod.2021.02.013","http://dx.doi.org/10.1016/j.cattod.2021.02.013")</f>
        <v>http://dx.doi.org/10.1016/j.cattod.2021.02.013</v>
      </c>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94"/>
      <c r="GB67" s="94"/>
      <c r="GC67" s="94"/>
      <c r="GD67" s="94"/>
      <c r="GE67" s="94"/>
      <c r="GF67" s="94"/>
      <c r="GG67" s="94"/>
      <c r="GH67" s="94"/>
      <c r="GI67" s="94"/>
      <c r="GJ67" s="94"/>
      <c r="GK67" s="94"/>
      <c r="GL67" s="94"/>
      <c r="GM67" s="94"/>
      <c r="GN67" s="94"/>
      <c r="GO67" s="94"/>
      <c r="GP67" s="94"/>
      <c r="GQ67" s="94"/>
    </row>
    <row r="68" spans="1:1024" ht="114.6" customHeight="1">
      <c r="A68" s="90">
        <v>11</v>
      </c>
      <c r="B68" s="90" t="s">
        <v>1672</v>
      </c>
      <c r="C68" s="91" t="s">
        <v>1730</v>
      </c>
      <c r="D68" s="91" t="s">
        <v>1747</v>
      </c>
      <c r="E68" s="91" t="s">
        <v>1748</v>
      </c>
      <c r="F68" s="91" t="s">
        <v>319</v>
      </c>
      <c r="G68" s="91" t="s">
        <v>313</v>
      </c>
      <c r="H68" s="90">
        <v>388</v>
      </c>
      <c r="I68" s="90"/>
      <c r="J68" s="90" t="s">
        <v>320</v>
      </c>
      <c r="K68" s="90">
        <v>2022</v>
      </c>
      <c r="L68" s="90">
        <v>4</v>
      </c>
      <c r="M68" s="71" t="s">
        <v>8</v>
      </c>
      <c r="N68" s="71" t="s">
        <v>173</v>
      </c>
      <c r="O68" s="71" t="s">
        <v>107</v>
      </c>
      <c r="P68" s="90" t="s">
        <v>84</v>
      </c>
      <c r="Q68" s="91" t="s">
        <v>316</v>
      </c>
      <c r="R68" s="71" t="s">
        <v>24</v>
      </c>
      <c r="S68" s="71" t="s">
        <v>73</v>
      </c>
      <c r="T68" s="91" t="s">
        <v>317</v>
      </c>
      <c r="U68" s="91" t="s">
        <v>318</v>
      </c>
      <c r="V68" s="90" t="s">
        <v>1624</v>
      </c>
      <c r="W68" s="93" t="str">
        <f>HYPERLINK("http://dx.doi.org/10.1016/j.cattod.2020.12.030","http://dx.doi.org/10.1016/j.cattod.2020.12.030")</f>
        <v>http://dx.doi.org/10.1016/j.cattod.2020.12.030</v>
      </c>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94"/>
      <c r="GB68" s="94"/>
      <c r="GC68" s="94"/>
      <c r="GD68" s="94"/>
      <c r="GE68" s="94"/>
      <c r="GF68" s="94"/>
      <c r="GG68" s="94"/>
      <c r="GH68" s="94"/>
      <c r="GI68" s="94"/>
      <c r="GJ68" s="94"/>
      <c r="GK68" s="94"/>
      <c r="GL68" s="94"/>
      <c r="GM68" s="94"/>
      <c r="GN68" s="94"/>
      <c r="GO68" s="94"/>
      <c r="GP68" s="94"/>
      <c r="GQ68" s="94"/>
    </row>
    <row r="69" spans="1:1024" ht="48.6">
      <c r="A69" s="90">
        <v>12</v>
      </c>
      <c r="B69" s="90" t="s">
        <v>1672</v>
      </c>
      <c r="C69" s="91" t="s">
        <v>1749</v>
      </c>
      <c r="D69" s="91" t="s">
        <v>1750</v>
      </c>
      <c r="E69" s="91" t="s">
        <v>1751</v>
      </c>
      <c r="F69" s="91" t="s">
        <v>321</v>
      </c>
      <c r="G69" s="91" t="s">
        <v>322</v>
      </c>
      <c r="H69" s="90">
        <v>108</v>
      </c>
      <c r="I69" s="90"/>
      <c r="J69" s="90">
        <v>106602</v>
      </c>
      <c r="K69" s="90">
        <v>2022</v>
      </c>
      <c r="L69" s="90">
        <v>9</v>
      </c>
      <c r="M69" s="71" t="s">
        <v>8</v>
      </c>
      <c r="N69" s="71" t="s">
        <v>173</v>
      </c>
      <c r="O69" s="71" t="s">
        <v>83</v>
      </c>
      <c r="P69" s="90" t="s">
        <v>73</v>
      </c>
      <c r="Q69" s="91" t="s">
        <v>316</v>
      </c>
      <c r="R69" s="71" t="s">
        <v>24</v>
      </c>
      <c r="S69" s="71" t="s">
        <v>73</v>
      </c>
      <c r="T69" s="91" t="s">
        <v>323</v>
      </c>
      <c r="U69" s="91" t="s">
        <v>324</v>
      </c>
      <c r="V69" s="90" t="s">
        <v>1624</v>
      </c>
      <c r="W69" s="93" t="str">
        <f>HYPERLINK("http://dx.doi.org/10.1016/j.orgel.2022.106602","http://dx.doi.org/10.1016/j.orgel.2022.106602")</f>
        <v>http://dx.doi.org/10.1016/j.orgel.2022.106602</v>
      </c>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row>
    <row r="70" spans="1:1024" ht="78">
      <c r="A70" s="90">
        <v>13</v>
      </c>
      <c r="B70" s="90" t="s">
        <v>1672</v>
      </c>
      <c r="C70" s="91" t="s">
        <v>1752</v>
      </c>
      <c r="D70" s="91" t="s">
        <v>1753</v>
      </c>
      <c r="E70" s="91" t="s">
        <v>1754</v>
      </c>
      <c r="F70" s="91" t="s">
        <v>325</v>
      </c>
      <c r="G70" s="91" t="s">
        <v>326</v>
      </c>
      <c r="H70" s="90">
        <v>9</v>
      </c>
      <c r="I70" s="90"/>
      <c r="J70" s="90" t="s">
        <v>327</v>
      </c>
      <c r="K70" s="90">
        <v>2022</v>
      </c>
      <c r="L70" s="90">
        <v>5</v>
      </c>
      <c r="M70" s="71" t="s">
        <v>8</v>
      </c>
      <c r="N70" s="71" t="s">
        <v>173</v>
      </c>
      <c r="O70" s="71" t="s">
        <v>107</v>
      </c>
      <c r="P70" s="90" t="s">
        <v>73</v>
      </c>
      <c r="Q70" s="91" t="s">
        <v>134</v>
      </c>
      <c r="R70" s="71" t="s">
        <v>24</v>
      </c>
      <c r="S70" s="71" t="s">
        <v>73</v>
      </c>
      <c r="T70" s="91" t="s">
        <v>328</v>
      </c>
      <c r="U70" s="91"/>
      <c r="V70" s="90" t="s">
        <v>1624</v>
      </c>
      <c r="W70" s="93" t="str">
        <f>HYPERLINK("http://dx.doi.org/10.1107/S2052252522002901","http://dx.doi.org/10.1107/S2052252522002901")</f>
        <v>http://dx.doi.org/10.1107/S2052252522002901</v>
      </c>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94"/>
      <c r="GB70" s="94"/>
      <c r="GC70" s="94"/>
      <c r="GD70" s="94"/>
      <c r="GE70" s="94"/>
      <c r="GF70" s="94"/>
      <c r="GG70" s="94"/>
      <c r="GH70" s="94"/>
      <c r="GI70" s="94"/>
      <c r="GJ70" s="94"/>
      <c r="GK70" s="94"/>
      <c r="GL70" s="94"/>
      <c r="GM70" s="94"/>
      <c r="GN70" s="94"/>
      <c r="GO70" s="94"/>
      <c r="GP70" s="94"/>
      <c r="GQ70" s="94"/>
    </row>
    <row r="71" spans="1:1024" ht="62.4">
      <c r="A71" s="90">
        <v>14</v>
      </c>
      <c r="B71" s="90" t="s">
        <v>1672</v>
      </c>
      <c r="C71" s="123" t="s">
        <v>41</v>
      </c>
      <c r="D71" s="91" t="s">
        <v>1755</v>
      </c>
      <c r="E71" s="91" t="s">
        <v>1756</v>
      </c>
      <c r="F71" s="91" t="s">
        <v>329</v>
      </c>
      <c r="G71" s="91" t="s">
        <v>330</v>
      </c>
      <c r="H71" s="90">
        <v>12</v>
      </c>
      <c r="I71" s="90">
        <v>1</v>
      </c>
      <c r="J71" s="90">
        <v>10232</v>
      </c>
      <c r="K71" s="90">
        <v>2022</v>
      </c>
      <c r="L71" s="90">
        <v>6</v>
      </c>
      <c r="M71" s="71" t="s">
        <v>8</v>
      </c>
      <c r="N71" s="71" t="s">
        <v>173</v>
      </c>
      <c r="O71" s="71" t="s">
        <v>107</v>
      </c>
      <c r="P71" s="90" t="s">
        <v>73</v>
      </c>
      <c r="Q71" s="91" t="s">
        <v>174</v>
      </c>
      <c r="R71" s="71" t="s">
        <v>24</v>
      </c>
      <c r="S71" s="71" t="s">
        <v>73</v>
      </c>
      <c r="T71" s="91" t="s">
        <v>331</v>
      </c>
      <c r="U71" s="91"/>
      <c r="V71" s="90" t="s">
        <v>1624</v>
      </c>
      <c r="W71" s="93" t="str">
        <f>HYPERLINK("http://dx.doi.org/10.1038/s41598-022-13452-2","http://dx.doi.org/10.1038/s41598-022-13452-2")</f>
        <v>http://dx.doi.org/10.1038/s41598-022-13452-2</v>
      </c>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GA71" s="94"/>
      <c r="GB71" s="94"/>
      <c r="GC71" s="94"/>
      <c r="GD71" s="94"/>
      <c r="GE71" s="94"/>
      <c r="GF71" s="94"/>
      <c r="GG71" s="94"/>
      <c r="GH71" s="94"/>
      <c r="GI71" s="94"/>
      <c r="GJ71" s="94"/>
      <c r="GK71" s="94"/>
      <c r="GL71" s="94"/>
      <c r="GM71" s="94"/>
      <c r="GN71" s="94"/>
      <c r="GO71" s="94"/>
      <c r="GP71" s="94"/>
      <c r="GQ71" s="94"/>
    </row>
    <row r="72" spans="1:1024" s="77" customFormat="1" ht="21">
      <c r="A72" s="84"/>
      <c r="B72" s="84"/>
      <c r="C72" s="138" t="s">
        <v>1505</v>
      </c>
      <c r="D72" s="86"/>
      <c r="E72" s="87"/>
      <c r="F72" s="127" t="s">
        <v>1757</v>
      </c>
      <c r="G72" s="87"/>
      <c r="H72" s="84"/>
      <c r="I72" s="84"/>
      <c r="J72" s="84"/>
      <c r="K72" s="84"/>
      <c r="L72" s="84"/>
      <c r="M72" s="84"/>
      <c r="N72" s="84"/>
      <c r="O72" s="84"/>
      <c r="P72" s="84"/>
      <c r="Q72" s="86"/>
      <c r="R72" s="84"/>
      <c r="S72" s="84"/>
      <c r="T72" s="84"/>
      <c r="U72" s="84"/>
      <c r="V72" s="84"/>
      <c r="W72" s="88"/>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c r="HT72" s="66"/>
      <c r="HU72" s="66"/>
      <c r="HV72" s="66"/>
      <c r="HW72" s="66"/>
      <c r="HX72" s="66"/>
      <c r="HY72" s="66"/>
      <c r="HZ72" s="66"/>
      <c r="IA72" s="66"/>
      <c r="IB72" s="66"/>
      <c r="IC72" s="66"/>
      <c r="ID72" s="66"/>
      <c r="IE72" s="66"/>
      <c r="IF72" s="66"/>
      <c r="IG72" s="66"/>
      <c r="IH72" s="66"/>
      <c r="II72" s="66"/>
      <c r="IJ72" s="66"/>
      <c r="IK72" s="66"/>
      <c r="IL72" s="66"/>
      <c r="IM72" s="66"/>
      <c r="IN72" s="66"/>
      <c r="IO72" s="66"/>
      <c r="IP72" s="66"/>
      <c r="IQ72" s="66"/>
      <c r="IR72" s="66"/>
      <c r="IS72" s="66"/>
      <c r="IT72" s="66"/>
      <c r="IU72" s="66"/>
      <c r="IV72" s="66"/>
    </row>
    <row r="73" spans="1:1024" ht="46.8">
      <c r="A73" s="90">
        <v>1</v>
      </c>
      <c r="B73" s="90" t="s">
        <v>1672</v>
      </c>
      <c r="C73" s="91" t="s">
        <v>1758</v>
      </c>
      <c r="D73" s="91" t="s">
        <v>1759</v>
      </c>
      <c r="E73" s="91" t="s">
        <v>1760</v>
      </c>
      <c r="F73" s="91" t="s">
        <v>332</v>
      </c>
      <c r="G73" s="91" t="s">
        <v>333</v>
      </c>
      <c r="H73" s="90">
        <v>8</v>
      </c>
      <c r="I73" s="90">
        <v>9</v>
      </c>
      <c r="J73" s="90">
        <v>2101378</v>
      </c>
      <c r="K73" s="90">
        <v>2022</v>
      </c>
      <c r="L73" s="90">
        <v>9</v>
      </c>
      <c r="M73" s="71" t="s">
        <v>8</v>
      </c>
      <c r="N73" s="71" t="s">
        <v>173</v>
      </c>
      <c r="O73" s="71" t="s">
        <v>83</v>
      </c>
      <c r="P73" s="90" t="s">
        <v>84</v>
      </c>
      <c r="Q73" s="91" t="s">
        <v>174</v>
      </c>
      <c r="R73" s="71" t="s">
        <v>24</v>
      </c>
      <c r="S73" s="71" t="s">
        <v>73</v>
      </c>
      <c r="T73" s="91" t="s">
        <v>334</v>
      </c>
      <c r="U73" s="91"/>
      <c r="V73" s="90" t="s">
        <v>1624</v>
      </c>
      <c r="W73" s="93" t="str">
        <f>HYPERLINK("http://dx.doi.org/10.1002/aelm.202101378","http://dx.doi.org/10.1002/aelm.202101378")</f>
        <v>http://dx.doi.org/10.1002/aelm.202101378</v>
      </c>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row>
    <row r="74" spans="1:1024" ht="93.6">
      <c r="A74" s="90">
        <v>2</v>
      </c>
      <c r="B74" s="90" t="s">
        <v>1672</v>
      </c>
      <c r="C74" s="91" t="s">
        <v>1758</v>
      </c>
      <c r="D74" s="91" t="s">
        <v>1761</v>
      </c>
      <c r="E74" s="91" t="s">
        <v>1762</v>
      </c>
      <c r="F74" s="91" t="s">
        <v>335</v>
      </c>
      <c r="G74" s="91" t="s">
        <v>336</v>
      </c>
      <c r="H74" s="90">
        <v>12</v>
      </c>
      <c r="I74" s="90">
        <v>21</v>
      </c>
      <c r="J74" s="90">
        <v>3890</v>
      </c>
      <c r="K74" s="90">
        <v>2022</v>
      </c>
      <c r="L74" s="90">
        <v>11</v>
      </c>
      <c r="M74" s="71" t="s">
        <v>8</v>
      </c>
      <c r="N74" s="71" t="s">
        <v>173</v>
      </c>
      <c r="O74" s="71" t="s">
        <v>83</v>
      </c>
      <c r="P74" s="90" t="s">
        <v>84</v>
      </c>
      <c r="Q74" s="91" t="s">
        <v>187</v>
      </c>
      <c r="R74" s="71" t="s">
        <v>24</v>
      </c>
      <c r="S74" s="71" t="s">
        <v>73</v>
      </c>
      <c r="T74" s="91"/>
      <c r="U74" s="91" t="s">
        <v>337</v>
      </c>
      <c r="V74" s="90" t="s">
        <v>1624</v>
      </c>
      <c r="W74" s="93" t="str">
        <f>HYPERLINK("http://dx.doi.org/10.3390/nano12213890","http://dx.doi.org/10.3390/nano12213890")</f>
        <v>http://dx.doi.org/10.3390/nano12213890</v>
      </c>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94"/>
      <c r="GB74" s="94"/>
      <c r="GC74" s="94"/>
      <c r="GD74" s="94"/>
      <c r="GE74" s="94"/>
      <c r="GF74" s="94"/>
      <c r="GG74" s="94"/>
      <c r="GH74" s="94"/>
      <c r="GI74" s="94"/>
      <c r="GJ74" s="94"/>
      <c r="GK74" s="94"/>
      <c r="GL74" s="94"/>
      <c r="GM74" s="94"/>
      <c r="GN74" s="94"/>
      <c r="GO74" s="94"/>
      <c r="GP74" s="94"/>
      <c r="GQ74" s="94"/>
    </row>
    <row r="75" spans="1:1024" ht="93.6">
      <c r="A75" s="90">
        <v>3</v>
      </c>
      <c r="B75" s="90" t="s">
        <v>1672</v>
      </c>
      <c r="C75" s="91" t="s">
        <v>1758</v>
      </c>
      <c r="D75" s="91" t="s">
        <v>1761</v>
      </c>
      <c r="E75" s="91" t="s">
        <v>1763</v>
      </c>
      <c r="F75" s="91" t="s">
        <v>338</v>
      </c>
      <c r="G75" s="91" t="s">
        <v>336</v>
      </c>
      <c r="H75" s="90">
        <v>12</v>
      </c>
      <c r="I75" s="90">
        <v>16</v>
      </c>
      <c r="J75" s="90">
        <v>2859</v>
      </c>
      <c r="K75" s="90">
        <v>2022</v>
      </c>
      <c r="L75" s="90">
        <v>8</v>
      </c>
      <c r="M75" s="71" t="s">
        <v>8</v>
      </c>
      <c r="N75" s="71" t="s">
        <v>173</v>
      </c>
      <c r="O75" s="71" t="s">
        <v>83</v>
      </c>
      <c r="P75" s="90" t="s">
        <v>84</v>
      </c>
      <c r="Q75" s="91" t="s">
        <v>187</v>
      </c>
      <c r="R75" s="71" t="s">
        <v>24</v>
      </c>
      <c r="S75" s="71" t="s">
        <v>73</v>
      </c>
      <c r="T75" s="91"/>
      <c r="U75" s="91" t="s">
        <v>337</v>
      </c>
      <c r="V75" s="90" t="s">
        <v>1624</v>
      </c>
      <c r="W75" s="93" t="str">
        <f>HYPERLINK("http://dx.doi.org/10.3390/nano12162859","http://dx.doi.org/10.3390/nano12162859")</f>
        <v>http://dx.doi.org/10.3390/nano12162859</v>
      </c>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row>
    <row r="76" spans="1:1024" ht="49.5" customHeight="1">
      <c r="A76" s="90">
        <v>4</v>
      </c>
      <c r="B76" s="139" t="s">
        <v>1672</v>
      </c>
      <c r="C76" s="140" t="s">
        <v>1758</v>
      </c>
      <c r="D76" s="140" t="s">
        <v>1761</v>
      </c>
      <c r="E76" s="91" t="s">
        <v>1764</v>
      </c>
      <c r="F76" s="91" t="s">
        <v>339</v>
      </c>
      <c r="G76" s="91" t="s">
        <v>340</v>
      </c>
      <c r="H76" s="141">
        <v>27</v>
      </c>
      <c r="I76" s="141">
        <v>23</v>
      </c>
      <c r="J76" s="141">
        <v>8123</v>
      </c>
      <c r="K76" s="142">
        <v>2022</v>
      </c>
      <c r="L76" s="142">
        <v>12</v>
      </c>
      <c r="M76" s="141" t="s">
        <v>8</v>
      </c>
      <c r="N76" s="71" t="s">
        <v>173</v>
      </c>
      <c r="O76" s="71" t="s">
        <v>83</v>
      </c>
      <c r="P76" s="139" t="s">
        <v>1710</v>
      </c>
      <c r="Q76" s="142" t="s">
        <v>187</v>
      </c>
      <c r="R76" s="71" t="s">
        <v>24</v>
      </c>
      <c r="S76" s="71" t="s">
        <v>73</v>
      </c>
      <c r="T76" s="142"/>
      <c r="U76" s="142" t="s">
        <v>341</v>
      </c>
      <c r="V76" s="142" t="s">
        <v>1624</v>
      </c>
      <c r="W76" s="93" t="str">
        <f>HYPERLINK("http://dx.doi.org/10.3390/molecules27238123","http://dx.doi.org/10.3390/molecules27238123")</f>
        <v>http://dx.doi.org/10.3390/molecules27238123</v>
      </c>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row>
    <row r="77" spans="1:1024" s="143" customFormat="1" ht="112.2" customHeight="1">
      <c r="A77" s="79">
        <v>5</v>
      </c>
      <c r="B77" s="129" t="s">
        <v>1765</v>
      </c>
      <c r="C77" s="79" t="s">
        <v>1766</v>
      </c>
      <c r="D77" s="129" t="s">
        <v>1767</v>
      </c>
      <c r="E77" s="129" t="s">
        <v>1768</v>
      </c>
      <c r="F77" s="129" t="s">
        <v>1533</v>
      </c>
      <c r="G77" s="129" t="s">
        <v>278</v>
      </c>
      <c r="H77" s="129">
        <v>23</v>
      </c>
      <c r="I77" s="129">
        <v>24</v>
      </c>
      <c r="J77" s="129" t="s">
        <v>1534</v>
      </c>
      <c r="K77" s="129">
        <v>2022</v>
      </c>
      <c r="L77" s="129" t="s">
        <v>1535</v>
      </c>
      <c r="M77" s="129" t="s">
        <v>1536</v>
      </c>
      <c r="N77" s="71" t="s">
        <v>173</v>
      </c>
      <c r="O77" s="71" t="s">
        <v>1769</v>
      </c>
      <c r="P77" s="130" t="s">
        <v>1565</v>
      </c>
      <c r="Q77" s="129" t="s">
        <v>1537</v>
      </c>
      <c r="R77" s="129" t="s">
        <v>1538</v>
      </c>
      <c r="S77" s="129" t="s">
        <v>1770</v>
      </c>
      <c r="T77" s="129" t="s">
        <v>1519</v>
      </c>
      <c r="U77" s="129" t="s">
        <v>279</v>
      </c>
      <c r="V77" s="129" t="s">
        <v>1516</v>
      </c>
      <c r="W77" s="129" t="str">
        <f>HYPERLINK("http://dx.doi.org/10.3390/ijms232416204","http://dx.doi.org/10.3390/ijms232416204")</f>
        <v>http://dx.doi.org/10.3390/ijms232416204</v>
      </c>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132"/>
      <c r="GB77" s="132"/>
      <c r="GC77" s="132"/>
      <c r="GD77" s="132"/>
      <c r="GE77" s="132"/>
      <c r="GF77" s="132"/>
      <c r="GG77" s="132"/>
      <c r="GH77" s="132"/>
      <c r="GI77" s="132"/>
      <c r="GJ77" s="132"/>
      <c r="GK77" s="132"/>
      <c r="GL77" s="132"/>
      <c r="GM77" s="132"/>
      <c r="GN77" s="132"/>
      <c r="GO77" s="132"/>
      <c r="GP77" s="132"/>
      <c r="GQ77" s="132"/>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3"/>
      <c r="LR77" s="133"/>
      <c r="LS77" s="133"/>
      <c r="LT77" s="133"/>
      <c r="LU77" s="133"/>
      <c r="LV77" s="133"/>
      <c r="LW77" s="133"/>
      <c r="LX77" s="133"/>
      <c r="LY77" s="133"/>
      <c r="LZ77" s="133"/>
      <c r="MA77" s="133"/>
      <c r="MB77" s="133"/>
      <c r="MC77" s="133"/>
      <c r="MD77" s="133"/>
      <c r="ME77" s="133"/>
      <c r="MF77" s="133"/>
      <c r="MG77" s="133"/>
      <c r="MH77" s="133"/>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3"/>
      <c r="SD77" s="133"/>
      <c r="SE77" s="133"/>
      <c r="SF77" s="133"/>
      <c r="SG77" s="133"/>
      <c r="SH77" s="133"/>
      <c r="SI77" s="133"/>
      <c r="SJ77" s="133"/>
      <c r="SK77" s="133"/>
      <c r="SL77" s="133"/>
      <c r="SM77" s="133"/>
      <c r="SN77" s="133"/>
      <c r="SO77" s="133"/>
      <c r="SP77" s="133"/>
      <c r="SQ77" s="133"/>
      <c r="SR77" s="133"/>
      <c r="SS77" s="133"/>
      <c r="ST77" s="133"/>
      <c r="SU77" s="133"/>
      <c r="SV77" s="133"/>
      <c r="SW77" s="133"/>
      <c r="SX77" s="133"/>
      <c r="SY77" s="133"/>
      <c r="SZ77" s="133"/>
      <c r="TA77" s="133"/>
      <c r="TB77" s="133"/>
      <c r="TC77" s="133"/>
      <c r="TD77" s="133"/>
      <c r="TE77" s="133"/>
      <c r="TF77" s="133"/>
      <c r="TG77" s="133"/>
      <c r="TH77" s="133"/>
      <c r="TI77" s="133"/>
      <c r="TJ77" s="133"/>
      <c r="TK77" s="133"/>
      <c r="TL77" s="133"/>
      <c r="TM77" s="133"/>
      <c r="TN77" s="133"/>
      <c r="TO77" s="133"/>
      <c r="TP77" s="133"/>
      <c r="TQ77" s="133"/>
      <c r="TR77" s="133"/>
      <c r="TS77" s="133"/>
      <c r="TT77" s="133"/>
      <c r="TU77" s="133"/>
      <c r="TV77" s="133"/>
      <c r="TW77" s="133"/>
      <c r="TX77" s="133"/>
      <c r="TY77" s="133"/>
      <c r="TZ77" s="133"/>
      <c r="UA77" s="133"/>
      <c r="UB77" s="133"/>
      <c r="UC77" s="133"/>
      <c r="UD77" s="133"/>
      <c r="UE77" s="133"/>
      <c r="UF77" s="133"/>
      <c r="UG77" s="133"/>
      <c r="UH77" s="133"/>
      <c r="UI77" s="133"/>
      <c r="UJ77" s="133"/>
      <c r="UK77" s="133"/>
      <c r="UL77" s="133"/>
      <c r="UM77" s="133"/>
      <c r="UN77" s="133"/>
      <c r="UO77" s="133"/>
      <c r="UP77" s="133"/>
      <c r="UQ77" s="133"/>
      <c r="UR77" s="133"/>
      <c r="US77" s="133"/>
      <c r="UT77" s="133"/>
      <c r="UU77" s="133"/>
      <c r="UV77" s="133"/>
      <c r="UW77" s="133"/>
      <c r="UX77" s="133"/>
      <c r="UY77" s="133"/>
      <c r="UZ77" s="133"/>
      <c r="VA77" s="133"/>
      <c r="VB77" s="133"/>
      <c r="VC77" s="133"/>
      <c r="VD77" s="133"/>
      <c r="VE77" s="133"/>
      <c r="VF77" s="133"/>
      <c r="VG77" s="133"/>
      <c r="VH77" s="133"/>
      <c r="VI77" s="133"/>
      <c r="VJ77" s="133"/>
      <c r="VK77" s="133"/>
      <c r="VL77" s="133"/>
      <c r="VM77" s="133"/>
      <c r="VN77" s="133"/>
      <c r="VO77" s="133"/>
      <c r="VP77" s="133"/>
      <c r="VQ77" s="133"/>
      <c r="VR77" s="133"/>
      <c r="VS77" s="133"/>
      <c r="VT77" s="133"/>
      <c r="VU77" s="133"/>
      <c r="VV77" s="133"/>
      <c r="VW77" s="133"/>
      <c r="VX77" s="133"/>
      <c r="VY77" s="133"/>
      <c r="VZ77" s="133"/>
      <c r="WA77" s="133"/>
      <c r="WB77" s="133"/>
      <c r="WC77" s="133"/>
      <c r="WD77" s="133"/>
      <c r="WE77" s="133"/>
      <c r="WF77" s="133"/>
      <c r="WG77" s="133"/>
      <c r="WH77" s="133"/>
      <c r="WI77" s="133"/>
      <c r="WJ77" s="133"/>
      <c r="WK77" s="133"/>
      <c r="WL77" s="133"/>
      <c r="WM77" s="133"/>
      <c r="WN77" s="133"/>
      <c r="WO77" s="133"/>
      <c r="WP77" s="133"/>
      <c r="WQ77" s="133"/>
      <c r="WR77" s="133"/>
      <c r="WS77" s="133"/>
      <c r="WT77" s="133"/>
      <c r="WU77" s="133"/>
      <c r="WV77" s="133"/>
      <c r="WW77" s="133"/>
      <c r="WX77" s="133"/>
      <c r="WY77" s="133"/>
      <c r="WZ77" s="133"/>
      <c r="XA77" s="133"/>
      <c r="XB77" s="133"/>
      <c r="XC77" s="133"/>
      <c r="XD77" s="133"/>
      <c r="XE77" s="133"/>
      <c r="XF77" s="133"/>
      <c r="XG77" s="133"/>
      <c r="XH77" s="133"/>
      <c r="XI77" s="133"/>
      <c r="XJ77" s="133"/>
      <c r="XK77" s="133"/>
      <c r="XL77" s="133"/>
      <c r="XM77" s="133"/>
      <c r="XN77" s="133"/>
      <c r="XO77" s="133"/>
      <c r="XP77" s="133"/>
      <c r="XQ77" s="133"/>
      <c r="XR77" s="133"/>
      <c r="XS77" s="133"/>
      <c r="XT77" s="133"/>
      <c r="XU77" s="133"/>
      <c r="XV77" s="133"/>
      <c r="XW77" s="133"/>
      <c r="XX77" s="133"/>
      <c r="XY77" s="133"/>
      <c r="XZ77" s="133"/>
      <c r="YA77" s="133"/>
      <c r="YB77" s="133"/>
      <c r="YC77" s="133"/>
      <c r="YD77" s="133"/>
      <c r="YE77" s="133"/>
      <c r="YF77" s="133"/>
      <c r="YG77" s="133"/>
      <c r="YH77" s="133"/>
      <c r="YI77" s="133"/>
      <c r="YJ77" s="133"/>
      <c r="YK77" s="133"/>
      <c r="YL77" s="133"/>
      <c r="YM77" s="133"/>
      <c r="YN77" s="133"/>
      <c r="YO77" s="133"/>
      <c r="YP77" s="133"/>
      <c r="YQ77" s="133"/>
      <c r="YR77" s="133"/>
      <c r="YS77" s="133"/>
      <c r="YT77" s="133"/>
      <c r="YU77" s="133"/>
      <c r="YV77" s="133"/>
      <c r="YW77" s="133"/>
      <c r="YX77" s="133"/>
      <c r="YY77" s="133"/>
      <c r="YZ77" s="133"/>
      <c r="ZA77" s="133"/>
      <c r="ZB77" s="133"/>
      <c r="ZC77" s="133"/>
      <c r="ZD77" s="133"/>
      <c r="ZE77" s="133"/>
      <c r="ZF77" s="133"/>
      <c r="ZG77" s="133"/>
      <c r="ZH77" s="133"/>
      <c r="ZI77" s="133"/>
      <c r="ZJ77" s="133"/>
      <c r="ZK77" s="133"/>
      <c r="ZL77" s="133"/>
      <c r="ZM77" s="133"/>
      <c r="ZN77" s="133"/>
      <c r="ZO77" s="133"/>
      <c r="ZP77" s="133"/>
      <c r="ZQ77" s="133"/>
      <c r="ZR77" s="133"/>
      <c r="ZS77" s="133"/>
      <c r="ZT77" s="133"/>
      <c r="ZU77" s="133"/>
      <c r="ZV77" s="133"/>
      <c r="ZW77" s="133"/>
      <c r="ZX77" s="133"/>
      <c r="ZY77" s="133"/>
      <c r="ZZ77" s="133"/>
      <c r="AAA77" s="133"/>
      <c r="AAB77" s="133"/>
      <c r="AAC77" s="133"/>
      <c r="AAD77" s="133"/>
      <c r="AAE77" s="133"/>
      <c r="AAF77" s="133"/>
      <c r="AAG77" s="133"/>
      <c r="AAH77" s="133"/>
      <c r="AAI77" s="133"/>
      <c r="AAJ77" s="133"/>
      <c r="AAK77" s="133"/>
      <c r="AAL77" s="133"/>
      <c r="AAM77" s="133"/>
      <c r="AAN77" s="133"/>
      <c r="AAO77" s="133"/>
      <c r="AAP77" s="133"/>
      <c r="AAQ77" s="133"/>
      <c r="AAR77" s="133"/>
      <c r="AAS77" s="133"/>
      <c r="AAT77" s="133"/>
      <c r="AAU77" s="133"/>
      <c r="AAV77" s="133"/>
      <c r="AAW77" s="133"/>
      <c r="AAX77" s="133"/>
      <c r="AAY77" s="133"/>
      <c r="AAZ77" s="133"/>
      <c r="ABA77" s="133"/>
      <c r="ABB77" s="133"/>
      <c r="ABC77" s="133"/>
      <c r="ABD77" s="133"/>
      <c r="ABE77" s="133"/>
      <c r="ABF77" s="133"/>
      <c r="ABG77" s="133"/>
      <c r="ABH77" s="133"/>
      <c r="ABI77" s="133"/>
      <c r="ABJ77" s="133"/>
      <c r="ABK77" s="133"/>
      <c r="ABL77" s="133"/>
      <c r="ABM77" s="133"/>
      <c r="ABN77" s="133"/>
      <c r="ABO77" s="133"/>
      <c r="ABP77" s="133"/>
      <c r="ABQ77" s="133"/>
      <c r="ABR77" s="133"/>
      <c r="ABS77" s="133"/>
      <c r="ABT77" s="133"/>
      <c r="ABU77" s="133"/>
      <c r="ABV77" s="133"/>
      <c r="ABW77" s="133"/>
      <c r="ABX77" s="133"/>
      <c r="ABY77" s="133"/>
      <c r="ABZ77" s="133"/>
      <c r="ACA77" s="133"/>
      <c r="ACB77" s="133"/>
      <c r="ACC77" s="133"/>
      <c r="ACD77" s="133"/>
      <c r="ACE77" s="133"/>
      <c r="ACF77" s="133"/>
      <c r="ACG77" s="133"/>
      <c r="ACH77" s="133"/>
      <c r="ACI77" s="133"/>
      <c r="ACJ77" s="133"/>
      <c r="ACK77" s="133"/>
      <c r="ACL77" s="133"/>
      <c r="ACM77" s="133"/>
      <c r="ACN77" s="133"/>
      <c r="ACO77" s="133"/>
      <c r="ACP77" s="133"/>
      <c r="ACQ77" s="133"/>
      <c r="ACR77" s="133"/>
      <c r="ACS77" s="133"/>
      <c r="ACT77" s="133"/>
      <c r="ACU77" s="133"/>
      <c r="ACV77" s="133"/>
      <c r="ACW77" s="133"/>
      <c r="ACX77" s="133"/>
      <c r="ACY77" s="133"/>
      <c r="ACZ77" s="133"/>
      <c r="ADA77" s="133"/>
      <c r="ADB77" s="133"/>
      <c r="ADC77" s="133"/>
      <c r="ADD77" s="133"/>
      <c r="ADE77" s="133"/>
      <c r="ADF77" s="133"/>
      <c r="ADG77" s="133"/>
      <c r="ADH77" s="133"/>
      <c r="ADI77" s="133"/>
      <c r="ADJ77" s="133"/>
      <c r="ADK77" s="133"/>
      <c r="ADL77" s="133"/>
      <c r="ADM77" s="133"/>
      <c r="ADN77" s="133"/>
      <c r="ADO77" s="133"/>
      <c r="ADP77" s="133"/>
      <c r="ADQ77" s="133"/>
      <c r="ADR77" s="133"/>
      <c r="ADS77" s="133"/>
      <c r="ADT77" s="133"/>
      <c r="ADU77" s="133"/>
      <c r="ADV77" s="133"/>
      <c r="ADW77" s="133"/>
      <c r="ADX77" s="133"/>
      <c r="ADY77" s="133"/>
      <c r="ADZ77" s="133"/>
      <c r="AEA77" s="133"/>
      <c r="AEB77" s="133"/>
      <c r="AEC77" s="133"/>
      <c r="AED77" s="133"/>
      <c r="AEE77" s="133"/>
      <c r="AEF77" s="133"/>
      <c r="AEG77" s="133"/>
      <c r="AEH77" s="133"/>
      <c r="AEI77" s="133"/>
      <c r="AEJ77" s="133"/>
      <c r="AEK77" s="133"/>
      <c r="AEL77" s="133"/>
      <c r="AEM77" s="133"/>
      <c r="AEN77" s="133"/>
      <c r="AEO77" s="133"/>
      <c r="AEP77" s="133"/>
      <c r="AEQ77" s="133"/>
      <c r="AER77" s="133"/>
      <c r="AES77" s="133"/>
      <c r="AET77" s="133"/>
      <c r="AEU77" s="133"/>
      <c r="AEV77" s="133"/>
      <c r="AEW77" s="133"/>
      <c r="AEX77" s="133"/>
      <c r="AEY77" s="133"/>
      <c r="AEZ77" s="133"/>
      <c r="AFA77" s="133"/>
      <c r="AFB77" s="133"/>
      <c r="AFC77" s="133"/>
      <c r="AFD77" s="133"/>
      <c r="AFE77" s="133"/>
      <c r="AFF77" s="133"/>
      <c r="AFG77" s="133"/>
      <c r="AFH77" s="133"/>
      <c r="AFI77" s="133"/>
      <c r="AFJ77" s="133"/>
      <c r="AFK77" s="133"/>
      <c r="AFL77" s="133"/>
      <c r="AFM77" s="133"/>
      <c r="AFN77" s="133"/>
      <c r="AFO77" s="133"/>
      <c r="AFP77" s="133"/>
      <c r="AFQ77" s="133"/>
      <c r="AFR77" s="133"/>
      <c r="AFS77" s="133"/>
      <c r="AFT77" s="133"/>
      <c r="AFU77" s="133"/>
      <c r="AFV77" s="133"/>
      <c r="AFW77" s="133"/>
      <c r="AFX77" s="133"/>
      <c r="AFY77" s="133"/>
      <c r="AFZ77" s="133"/>
      <c r="AGA77" s="133"/>
      <c r="AGB77" s="133"/>
      <c r="AGC77" s="133"/>
      <c r="AGD77" s="133"/>
      <c r="AGE77" s="133"/>
      <c r="AGF77" s="133"/>
      <c r="AGG77" s="133"/>
      <c r="AGH77" s="133"/>
      <c r="AGI77" s="133"/>
      <c r="AGJ77" s="133"/>
      <c r="AGK77" s="133"/>
      <c r="AGL77" s="133"/>
      <c r="AGM77" s="133"/>
      <c r="AGN77" s="133"/>
      <c r="AGO77" s="133"/>
      <c r="AGP77" s="133"/>
      <c r="AGQ77" s="133"/>
      <c r="AGR77" s="133"/>
      <c r="AGS77" s="133"/>
      <c r="AGT77" s="133"/>
      <c r="AGU77" s="133"/>
      <c r="AGV77" s="133"/>
      <c r="AGW77" s="133"/>
      <c r="AGX77" s="133"/>
      <c r="AGY77" s="133"/>
      <c r="AGZ77" s="133"/>
      <c r="AHA77" s="133"/>
      <c r="AHB77" s="133"/>
      <c r="AHC77" s="133"/>
      <c r="AHD77" s="133"/>
      <c r="AHE77" s="133"/>
      <c r="AHF77" s="133"/>
      <c r="AHG77" s="133"/>
      <c r="AHH77" s="133"/>
      <c r="AHI77" s="133"/>
      <c r="AHJ77" s="133"/>
      <c r="AHK77" s="133"/>
      <c r="AHL77" s="133"/>
      <c r="AHM77" s="133"/>
      <c r="AHN77" s="133"/>
      <c r="AHO77" s="133"/>
      <c r="AHP77" s="133"/>
      <c r="AHQ77" s="133"/>
      <c r="AHR77" s="133"/>
      <c r="AHS77" s="133"/>
      <c r="AHT77" s="133"/>
      <c r="AHU77" s="133"/>
      <c r="AHV77" s="133"/>
      <c r="AHW77" s="133"/>
      <c r="AHX77" s="133"/>
      <c r="AHY77" s="133"/>
      <c r="AHZ77" s="133"/>
      <c r="AIA77" s="133"/>
      <c r="AIB77" s="133"/>
      <c r="AIC77" s="133"/>
      <c r="AID77" s="133"/>
      <c r="AIE77" s="133"/>
      <c r="AIF77" s="133"/>
      <c r="AIG77" s="133"/>
      <c r="AIH77" s="133"/>
      <c r="AII77" s="133"/>
      <c r="AIJ77" s="133"/>
      <c r="AIK77" s="133"/>
      <c r="AIL77" s="133"/>
      <c r="AIM77" s="133"/>
      <c r="AIN77" s="133"/>
      <c r="AIO77" s="133"/>
      <c r="AIP77" s="133"/>
      <c r="AIQ77" s="133"/>
      <c r="AIR77" s="133"/>
      <c r="AIS77" s="133"/>
      <c r="AIT77" s="133"/>
      <c r="AIU77" s="133"/>
      <c r="AIV77" s="133"/>
      <c r="AIW77" s="133"/>
      <c r="AIX77" s="133"/>
      <c r="AIY77" s="133"/>
      <c r="AIZ77" s="133"/>
      <c r="AJA77" s="133"/>
      <c r="AJB77" s="133"/>
      <c r="AJC77" s="133"/>
      <c r="AJD77" s="133"/>
      <c r="AJE77" s="133"/>
      <c r="AJF77" s="133"/>
      <c r="AJG77" s="133"/>
      <c r="AJH77" s="133"/>
      <c r="AJI77" s="133"/>
      <c r="AJJ77" s="133"/>
      <c r="AJK77" s="133"/>
      <c r="AJL77" s="133"/>
      <c r="AJM77" s="133"/>
      <c r="AJN77" s="133"/>
      <c r="AJO77" s="133"/>
      <c r="AJP77" s="133"/>
      <c r="AJQ77" s="133"/>
      <c r="AJR77" s="133"/>
      <c r="AJS77" s="133"/>
      <c r="AJT77" s="133"/>
      <c r="AJU77" s="133"/>
      <c r="AJV77" s="133"/>
      <c r="AJW77" s="133"/>
      <c r="AJX77" s="133"/>
      <c r="AJY77" s="133"/>
      <c r="AJZ77" s="133"/>
      <c r="AKA77" s="133"/>
      <c r="AKB77" s="133"/>
      <c r="AKC77" s="133"/>
      <c r="AKD77" s="133"/>
      <c r="AKE77" s="133"/>
      <c r="AKF77" s="133"/>
      <c r="AKG77" s="133"/>
      <c r="AKH77" s="133"/>
      <c r="AKI77" s="133"/>
      <c r="AKJ77" s="133"/>
      <c r="AKK77" s="133"/>
      <c r="AKL77" s="133"/>
      <c r="AKM77" s="133"/>
      <c r="AKN77" s="133"/>
      <c r="AKO77" s="133"/>
      <c r="AKP77" s="133"/>
      <c r="AKQ77" s="133"/>
      <c r="AKR77" s="133"/>
      <c r="AKS77" s="133"/>
      <c r="AKT77" s="133"/>
      <c r="AKU77" s="133"/>
      <c r="AKV77" s="133"/>
      <c r="AKW77" s="133"/>
      <c r="AKX77" s="133"/>
      <c r="AKY77" s="133"/>
      <c r="AKZ77" s="133"/>
      <c r="ALA77" s="133"/>
      <c r="ALB77" s="133"/>
      <c r="ALC77" s="133"/>
      <c r="ALD77" s="133"/>
      <c r="ALE77" s="133"/>
      <c r="ALF77" s="133"/>
      <c r="ALG77" s="133"/>
      <c r="ALH77" s="133"/>
      <c r="ALI77" s="133"/>
      <c r="ALJ77" s="133"/>
      <c r="ALK77" s="133"/>
      <c r="ALL77" s="133"/>
      <c r="ALM77" s="133"/>
      <c r="ALN77" s="133"/>
      <c r="ALO77" s="133"/>
      <c r="ALP77" s="133"/>
      <c r="ALQ77" s="133"/>
      <c r="ALR77" s="133"/>
      <c r="ALS77" s="133"/>
      <c r="ALT77" s="133"/>
      <c r="ALU77" s="133"/>
      <c r="ALV77" s="133"/>
      <c r="ALW77" s="133"/>
      <c r="ALX77" s="133"/>
      <c r="ALY77" s="133"/>
      <c r="ALZ77" s="133"/>
      <c r="AMA77" s="133"/>
      <c r="AMB77" s="133"/>
      <c r="AMC77" s="133"/>
      <c r="AMD77" s="133"/>
      <c r="AME77" s="133"/>
      <c r="AMF77" s="133"/>
      <c r="AMG77" s="133"/>
      <c r="AMH77" s="133"/>
      <c r="AMI77" s="133"/>
      <c r="AMJ77" s="133"/>
    </row>
    <row r="78" spans="1:1024" s="143" customFormat="1" ht="105.6" customHeight="1">
      <c r="A78" s="79">
        <v>6</v>
      </c>
      <c r="B78" s="129" t="s">
        <v>1765</v>
      </c>
      <c r="C78" s="79" t="s">
        <v>1766</v>
      </c>
      <c r="D78" s="129" t="s">
        <v>1767</v>
      </c>
      <c r="E78" s="129" t="s">
        <v>1771</v>
      </c>
      <c r="F78" s="129" t="s">
        <v>1539</v>
      </c>
      <c r="G78" s="129" t="s">
        <v>1540</v>
      </c>
      <c r="H78" s="129">
        <v>48</v>
      </c>
      <c r="I78" s="129">
        <v>23</v>
      </c>
      <c r="J78" s="129" t="s">
        <v>1541</v>
      </c>
      <c r="K78" s="129">
        <v>2022</v>
      </c>
      <c r="L78" s="129">
        <v>12</v>
      </c>
      <c r="M78" s="129" t="s">
        <v>1536</v>
      </c>
      <c r="N78" s="71" t="s">
        <v>173</v>
      </c>
      <c r="O78" s="71" t="s">
        <v>83</v>
      </c>
      <c r="P78" s="130" t="s">
        <v>1529</v>
      </c>
      <c r="Q78" s="129" t="s">
        <v>1542</v>
      </c>
      <c r="R78" s="129" t="s">
        <v>1543</v>
      </c>
      <c r="S78" s="129" t="s">
        <v>1770</v>
      </c>
      <c r="T78" s="129" t="s">
        <v>1544</v>
      </c>
      <c r="U78" s="129" t="s">
        <v>1545</v>
      </c>
      <c r="V78" s="129" t="s">
        <v>1516</v>
      </c>
      <c r="W78" s="129" t="str">
        <f>HYPERLINK("http://dx.doi.org/10.1016/j.ceramint.2022.08.054","http://dx.doi.org/10.1016/j.ceramint.2022.08.054")</f>
        <v>http://dx.doi.org/10.1016/j.ceramint.2022.08.054</v>
      </c>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132"/>
      <c r="GB78" s="132"/>
      <c r="GC78" s="132"/>
      <c r="GD78" s="132"/>
      <c r="GE78" s="132"/>
      <c r="GF78" s="132"/>
      <c r="GG78" s="132"/>
      <c r="GH78" s="132"/>
      <c r="GI78" s="132"/>
      <c r="GJ78" s="132"/>
      <c r="GK78" s="132"/>
      <c r="GL78" s="132"/>
      <c r="GM78" s="132"/>
      <c r="GN78" s="132"/>
      <c r="GO78" s="132"/>
      <c r="GP78" s="132"/>
      <c r="GQ78" s="132"/>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3"/>
      <c r="LR78" s="133"/>
      <c r="LS78" s="133"/>
      <c r="LT78" s="133"/>
      <c r="LU78" s="133"/>
      <c r="LV78" s="133"/>
      <c r="LW78" s="133"/>
      <c r="LX78" s="133"/>
      <c r="LY78" s="133"/>
      <c r="LZ78" s="133"/>
      <c r="MA78" s="133"/>
      <c r="MB78" s="133"/>
      <c r="MC78" s="133"/>
      <c r="MD78" s="133"/>
      <c r="ME78" s="133"/>
      <c r="MF78" s="133"/>
      <c r="MG78" s="133"/>
      <c r="MH78" s="133"/>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3"/>
      <c r="SD78" s="133"/>
      <c r="SE78" s="133"/>
      <c r="SF78" s="133"/>
      <c r="SG78" s="133"/>
      <c r="SH78" s="133"/>
      <c r="SI78" s="133"/>
      <c r="SJ78" s="133"/>
      <c r="SK78" s="133"/>
      <c r="SL78" s="133"/>
      <c r="SM78" s="133"/>
      <c r="SN78" s="133"/>
      <c r="SO78" s="133"/>
      <c r="SP78" s="133"/>
      <c r="SQ78" s="133"/>
      <c r="SR78" s="133"/>
      <c r="SS78" s="133"/>
      <c r="ST78" s="133"/>
      <c r="SU78" s="133"/>
      <c r="SV78" s="133"/>
      <c r="SW78" s="133"/>
      <c r="SX78" s="133"/>
      <c r="SY78" s="133"/>
      <c r="SZ78" s="133"/>
      <c r="TA78" s="133"/>
      <c r="TB78" s="133"/>
      <c r="TC78" s="133"/>
      <c r="TD78" s="133"/>
      <c r="TE78" s="133"/>
      <c r="TF78" s="133"/>
      <c r="TG78" s="133"/>
      <c r="TH78" s="133"/>
      <c r="TI78" s="133"/>
      <c r="TJ78" s="133"/>
      <c r="TK78" s="133"/>
      <c r="TL78" s="133"/>
      <c r="TM78" s="133"/>
      <c r="TN78" s="133"/>
      <c r="TO78" s="133"/>
      <c r="TP78" s="133"/>
      <c r="TQ78" s="133"/>
      <c r="TR78" s="133"/>
      <c r="TS78" s="133"/>
      <c r="TT78" s="133"/>
      <c r="TU78" s="133"/>
      <c r="TV78" s="133"/>
      <c r="TW78" s="133"/>
      <c r="TX78" s="133"/>
      <c r="TY78" s="133"/>
      <c r="TZ78" s="133"/>
      <c r="UA78" s="133"/>
      <c r="UB78" s="133"/>
      <c r="UC78" s="133"/>
      <c r="UD78" s="133"/>
      <c r="UE78" s="133"/>
      <c r="UF78" s="133"/>
      <c r="UG78" s="133"/>
      <c r="UH78" s="133"/>
      <c r="UI78" s="133"/>
      <c r="UJ78" s="133"/>
      <c r="UK78" s="133"/>
      <c r="UL78" s="133"/>
      <c r="UM78" s="133"/>
      <c r="UN78" s="133"/>
      <c r="UO78" s="133"/>
      <c r="UP78" s="133"/>
      <c r="UQ78" s="133"/>
      <c r="UR78" s="133"/>
      <c r="US78" s="133"/>
      <c r="UT78" s="133"/>
      <c r="UU78" s="133"/>
      <c r="UV78" s="133"/>
      <c r="UW78" s="133"/>
      <c r="UX78" s="133"/>
      <c r="UY78" s="133"/>
      <c r="UZ78" s="133"/>
      <c r="VA78" s="133"/>
      <c r="VB78" s="133"/>
      <c r="VC78" s="133"/>
      <c r="VD78" s="133"/>
      <c r="VE78" s="133"/>
      <c r="VF78" s="133"/>
      <c r="VG78" s="133"/>
      <c r="VH78" s="133"/>
      <c r="VI78" s="133"/>
      <c r="VJ78" s="133"/>
      <c r="VK78" s="133"/>
      <c r="VL78" s="133"/>
      <c r="VM78" s="133"/>
      <c r="VN78" s="133"/>
      <c r="VO78" s="133"/>
      <c r="VP78" s="133"/>
      <c r="VQ78" s="133"/>
      <c r="VR78" s="133"/>
      <c r="VS78" s="133"/>
      <c r="VT78" s="133"/>
      <c r="VU78" s="133"/>
      <c r="VV78" s="133"/>
      <c r="VW78" s="133"/>
      <c r="VX78" s="133"/>
      <c r="VY78" s="133"/>
      <c r="VZ78" s="133"/>
      <c r="WA78" s="133"/>
      <c r="WB78" s="133"/>
      <c r="WC78" s="133"/>
      <c r="WD78" s="133"/>
      <c r="WE78" s="133"/>
      <c r="WF78" s="133"/>
      <c r="WG78" s="133"/>
      <c r="WH78" s="133"/>
      <c r="WI78" s="133"/>
      <c r="WJ78" s="133"/>
      <c r="WK78" s="133"/>
      <c r="WL78" s="133"/>
      <c r="WM78" s="133"/>
      <c r="WN78" s="133"/>
      <c r="WO78" s="133"/>
      <c r="WP78" s="133"/>
      <c r="WQ78" s="133"/>
      <c r="WR78" s="133"/>
      <c r="WS78" s="133"/>
      <c r="WT78" s="133"/>
      <c r="WU78" s="133"/>
      <c r="WV78" s="133"/>
      <c r="WW78" s="133"/>
      <c r="WX78" s="133"/>
      <c r="WY78" s="133"/>
      <c r="WZ78" s="133"/>
      <c r="XA78" s="133"/>
      <c r="XB78" s="133"/>
      <c r="XC78" s="133"/>
      <c r="XD78" s="133"/>
      <c r="XE78" s="133"/>
      <c r="XF78" s="133"/>
      <c r="XG78" s="133"/>
      <c r="XH78" s="133"/>
      <c r="XI78" s="133"/>
      <c r="XJ78" s="133"/>
      <c r="XK78" s="133"/>
      <c r="XL78" s="133"/>
      <c r="XM78" s="133"/>
      <c r="XN78" s="133"/>
      <c r="XO78" s="133"/>
      <c r="XP78" s="133"/>
      <c r="XQ78" s="133"/>
      <c r="XR78" s="133"/>
      <c r="XS78" s="133"/>
      <c r="XT78" s="133"/>
      <c r="XU78" s="133"/>
      <c r="XV78" s="133"/>
      <c r="XW78" s="133"/>
      <c r="XX78" s="133"/>
      <c r="XY78" s="133"/>
      <c r="XZ78" s="133"/>
      <c r="YA78" s="133"/>
      <c r="YB78" s="133"/>
      <c r="YC78" s="133"/>
      <c r="YD78" s="133"/>
      <c r="YE78" s="133"/>
      <c r="YF78" s="133"/>
      <c r="YG78" s="133"/>
      <c r="YH78" s="133"/>
      <c r="YI78" s="133"/>
      <c r="YJ78" s="133"/>
      <c r="YK78" s="133"/>
      <c r="YL78" s="133"/>
      <c r="YM78" s="133"/>
      <c r="YN78" s="133"/>
      <c r="YO78" s="133"/>
      <c r="YP78" s="133"/>
      <c r="YQ78" s="133"/>
      <c r="YR78" s="133"/>
      <c r="YS78" s="133"/>
      <c r="YT78" s="133"/>
      <c r="YU78" s="133"/>
      <c r="YV78" s="133"/>
      <c r="YW78" s="133"/>
      <c r="YX78" s="133"/>
      <c r="YY78" s="133"/>
      <c r="YZ78" s="133"/>
      <c r="ZA78" s="133"/>
      <c r="ZB78" s="133"/>
      <c r="ZC78" s="133"/>
      <c r="ZD78" s="133"/>
      <c r="ZE78" s="133"/>
      <c r="ZF78" s="133"/>
      <c r="ZG78" s="133"/>
      <c r="ZH78" s="133"/>
      <c r="ZI78" s="133"/>
      <c r="ZJ78" s="133"/>
      <c r="ZK78" s="133"/>
      <c r="ZL78" s="133"/>
      <c r="ZM78" s="133"/>
      <c r="ZN78" s="133"/>
      <c r="ZO78" s="133"/>
      <c r="ZP78" s="133"/>
      <c r="ZQ78" s="133"/>
      <c r="ZR78" s="133"/>
      <c r="ZS78" s="133"/>
      <c r="ZT78" s="133"/>
      <c r="ZU78" s="133"/>
      <c r="ZV78" s="133"/>
      <c r="ZW78" s="133"/>
      <c r="ZX78" s="133"/>
      <c r="ZY78" s="133"/>
      <c r="ZZ78" s="133"/>
      <c r="AAA78" s="133"/>
      <c r="AAB78" s="133"/>
      <c r="AAC78" s="133"/>
      <c r="AAD78" s="133"/>
      <c r="AAE78" s="133"/>
      <c r="AAF78" s="133"/>
      <c r="AAG78" s="133"/>
      <c r="AAH78" s="133"/>
      <c r="AAI78" s="133"/>
      <c r="AAJ78" s="133"/>
      <c r="AAK78" s="133"/>
      <c r="AAL78" s="133"/>
      <c r="AAM78" s="133"/>
      <c r="AAN78" s="133"/>
      <c r="AAO78" s="133"/>
      <c r="AAP78" s="133"/>
      <c r="AAQ78" s="133"/>
      <c r="AAR78" s="133"/>
      <c r="AAS78" s="133"/>
      <c r="AAT78" s="133"/>
      <c r="AAU78" s="133"/>
      <c r="AAV78" s="133"/>
      <c r="AAW78" s="133"/>
      <c r="AAX78" s="133"/>
      <c r="AAY78" s="133"/>
      <c r="AAZ78" s="133"/>
      <c r="ABA78" s="133"/>
      <c r="ABB78" s="133"/>
      <c r="ABC78" s="133"/>
      <c r="ABD78" s="133"/>
      <c r="ABE78" s="133"/>
      <c r="ABF78" s="133"/>
      <c r="ABG78" s="133"/>
      <c r="ABH78" s="133"/>
      <c r="ABI78" s="133"/>
      <c r="ABJ78" s="133"/>
      <c r="ABK78" s="133"/>
      <c r="ABL78" s="133"/>
      <c r="ABM78" s="133"/>
      <c r="ABN78" s="133"/>
      <c r="ABO78" s="133"/>
      <c r="ABP78" s="133"/>
      <c r="ABQ78" s="133"/>
      <c r="ABR78" s="133"/>
      <c r="ABS78" s="133"/>
      <c r="ABT78" s="133"/>
      <c r="ABU78" s="133"/>
      <c r="ABV78" s="133"/>
      <c r="ABW78" s="133"/>
      <c r="ABX78" s="133"/>
      <c r="ABY78" s="133"/>
      <c r="ABZ78" s="133"/>
      <c r="ACA78" s="133"/>
      <c r="ACB78" s="133"/>
      <c r="ACC78" s="133"/>
      <c r="ACD78" s="133"/>
      <c r="ACE78" s="133"/>
      <c r="ACF78" s="133"/>
      <c r="ACG78" s="133"/>
      <c r="ACH78" s="133"/>
      <c r="ACI78" s="133"/>
      <c r="ACJ78" s="133"/>
      <c r="ACK78" s="133"/>
      <c r="ACL78" s="133"/>
      <c r="ACM78" s="133"/>
      <c r="ACN78" s="133"/>
      <c r="ACO78" s="133"/>
      <c r="ACP78" s="133"/>
      <c r="ACQ78" s="133"/>
      <c r="ACR78" s="133"/>
      <c r="ACS78" s="133"/>
      <c r="ACT78" s="133"/>
      <c r="ACU78" s="133"/>
      <c r="ACV78" s="133"/>
      <c r="ACW78" s="133"/>
      <c r="ACX78" s="133"/>
      <c r="ACY78" s="133"/>
      <c r="ACZ78" s="133"/>
      <c r="ADA78" s="133"/>
      <c r="ADB78" s="133"/>
      <c r="ADC78" s="133"/>
      <c r="ADD78" s="133"/>
      <c r="ADE78" s="133"/>
      <c r="ADF78" s="133"/>
      <c r="ADG78" s="133"/>
      <c r="ADH78" s="133"/>
      <c r="ADI78" s="133"/>
      <c r="ADJ78" s="133"/>
      <c r="ADK78" s="133"/>
      <c r="ADL78" s="133"/>
      <c r="ADM78" s="133"/>
      <c r="ADN78" s="133"/>
      <c r="ADO78" s="133"/>
      <c r="ADP78" s="133"/>
      <c r="ADQ78" s="133"/>
      <c r="ADR78" s="133"/>
      <c r="ADS78" s="133"/>
      <c r="ADT78" s="133"/>
      <c r="ADU78" s="133"/>
      <c r="ADV78" s="133"/>
      <c r="ADW78" s="133"/>
      <c r="ADX78" s="133"/>
      <c r="ADY78" s="133"/>
      <c r="ADZ78" s="133"/>
      <c r="AEA78" s="133"/>
      <c r="AEB78" s="133"/>
      <c r="AEC78" s="133"/>
      <c r="AED78" s="133"/>
      <c r="AEE78" s="133"/>
      <c r="AEF78" s="133"/>
      <c r="AEG78" s="133"/>
      <c r="AEH78" s="133"/>
      <c r="AEI78" s="133"/>
      <c r="AEJ78" s="133"/>
      <c r="AEK78" s="133"/>
      <c r="AEL78" s="133"/>
      <c r="AEM78" s="133"/>
      <c r="AEN78" s="133"/>
      <c r="AEO78" s="133"/>
      <c r="AEP78" s="133"/>
      <c r="AEQ78" s="133"/>
      <c r="AER78" s="133"/>
      <c r="AES78" s="133"/>
      <c r="AET78" s="133"/>
      <c r="AEU78" s="133"/>
      <c r="AEV78" s="133"/>
      <c r="AEW78" s="133"/>
      <c r="AEX78" s="133"/>
      <c r="AEY78" s="133"/>
      <c r="AEZ78" s="133"/>
      <c r="AFA78" s="133"/>
      <c r="AFB78" s="133"/>
      <c r="AFC78" s="133"/>
      <c r="AFD78" s="133"/>
      <c r="AFE78" s="133"/>
      <c r="AFF78" s="133"/>
      <c r="AFG78" s="133"/>
      <c r="AFH78" s="133"/>
      <c r="AFI78" s="133"/>
      <c r="AFJ78" s="133"/>
      <c r="AFK78" s="133"/>
      <c r="AFL78" s="133"/>
      <c r="AFM78" s="133"/>
      <c r="AFN78" s="133"/>
      <c r="AFO78" s="133"/>
      <c r="AFP78" s="133"/>
      <c r="AFQ78" s="133"/>
      <c r="AFR78" s="133"/>
      <c r="AFS78" s="133"/>
      <c r="AFT78" s="133"/>
      <c r="AFU78" s="133"/>
      <c r="AFV78" s="133"/>
      <c r="AFW78" s="133"/>
      <c r="AFX78" s="133"/>
      <c r="AFY78" s="133"/>
      <c r="AFZ78" s="133"/>
      <c r="AGA78" s="133"/>
      <c r="AGB78" s="133"/>
      <c r="AGC78" s="133"/>
      <c r="AGD78" s="133"/>
      <c r="AGE78" s="133"/>
      <c r="AGF78" s="133"/>
      <c r="AGG78" s="133"/>
      <c r="AGH78" s="133"/>
      <c r="AGI78" s="133"/>
      <c r="AGJ78" s="133"/>
      <c r="AGK78" s="133"/>
      <c r="AGL78" s="133"/>
      <c r="AGM78" s="133"/>
      <c r="AGN78" s="133"/>
      <c r="AGO78" s="133"/>
      <c r="AGP78" s="133"/>
      <c r="AGQ78" s="133"/>
      <c r="AGR78" s="133"/>
      <c r="AGS78" s="133"/>
      <c r="AGT78" s="133"/>
      <c r="AGU78" s="133"/>
      <c r="AGV78" s="133"/>
      <c r="AGW78" s="133"/>
      <c r="AGX78" s="133"/>
      <c r="AGY78" s="133"/>
      <c r="AGZ78" s="133"/>
      <c r="AHA78" s="133"/>
      <c r="AHB78" s="133"/>
      <c r="AHC78" s="133"/>
      <c r="AHD78" s="133"/>
      <c r="AHE78" s="133"/>
      <c r="AHF78" s="133"/>
      <c r="AHG78" s="133"/>
      <c r="AHH78" s="133"/>
      <c r="AHI78" s="133"/>
      <c r="AHJ78" s="133"/>
      <c r="AHK78" s="133"/>
      <c r="AHL78" s="133"/>
      <c r="AHM78" s="133"/>
      <c r="AHN78" s="133"/>
      <c r="AHO78" s="133"/>
      <c r="AHP78" s="133"/>
      <c r="AHQ78" s="133"/>
      <c r="AHR78" s="133"/>
      <c r="AHS78" s="133"/>
      <c r="AHT78" s="133"/>
      <c r="AHU78" s="133"/>
      <c r="AHV78" s="133"/>
      <c r="AHW78" s="133"/>
      <c r="AHX78" s="133"/>
      <c r="AHY78" s="133"/>
      <c r="AHZ78" s="133"/>
      <c r="AIA78" s="133"/>
      <c r="AIB78" s="133"/>
      <c r="AIC78" s="133"/>
      <c r="AID78" s="133"/>
      <c r="AIE78" s="133"/>
      <c r="AIF78" s="133"/>
      <c r="AIG78" s="133"/>
      <c r="AIH78" s="133"/>
      <c r="AII78" s="133"/>
      <c r="AIJ78" s="133"/>
      <c r="AIK78" s="133"/>
      <c r="AIL78" s="133"/>
      <c r="AIM78" s="133"/>
      <c r="AIN78" s="133"/>
      <c r="AIO78" s="133"/>
      <c r="AIP78" s="133"/>
      <c r="AIQ78" s="133"/>
      <c r="AIR78" s="133"/>
      <c r="AIS78" s="133"/>
      <c r="AIT78" s="133"/>
      <c r="AIU78" s="133"/>
      <c r="AIV78" s="133"/>
      <c r="AIW78" s="133"/>
      <c r="AIX78" s="133"/>
      <c r="AIY78" s="133"/>
      <c r="AIZ78" s="133"/>
      <c r="AJA78" s="133"/>
      <c r="AJB78" s="133"/>
      <c r="AJC78" s="133"/>
      <c r="AJD78" s="133"/>
      <c r="AJE78" s="133"/>
      <c r="AJF78" s="133"/>
      <c r="AJG78" s="133"/>
      <c r="AJH78" s="133"/>
      <c r="AJI78" s="133"/>
      <c r="AJJ78" s="133"/>
      <c r="AJK78" s="133"/>
      <c r="AJL78" s="133"/>
      <c r="AJM78" s="133"/>
      <c r="AJN78" s="133"/>
      <c r="AJO78" s="133"/>
      <c r="AJP78" s="133"/>
      <c r="AJQ78" s="133"/>
      <c r="AJR78" s="133"/>
      <c r="AJS78" s="133"/>
      <c r="AJT78" s="133"/>
      <c r="AJU78" s="133"/>
      <c r="AJV78" s="133"/>
      <c r="AJW78" s="133"/>
      <c r="AJX78" s="133"/>
      <c r="AJY78" s="133"/>
      <c r="AJZ78" s="133"/>
      <c r="AKA78" s="133"/>
      <c r="AKB78" s="133"/>
      <c r="AKC78" s="133"/>
      <c r="AKD78" s="133"/>
      <c r="AKE78" s="133"/>
      <c r="AKF78" s="133"/>
      <c r="AKG78" s="133"/>
      <c r="AKH78" s="133"/>
      <c r="AKI78" s="133"/>
      <c r="AKJ78" s="133"/>
      <c r="AKK78" s="133"/>
      <c r="AKL78" s="133"/>
      <c r="AKM78" s="133"/>
      <c r="AKN78" s="133"/>
      <c r="AKO78" s="133"/>
      <c r="AKP78" s="133"/>
      <c r="AKQ78" s="133"/>
      <c r="AKR78" s="133"/>
      <c r="AKS78" s="133"/>
      <c r="AKT78" s="133"/>
      <c r="AKU78" s="133"/>
      <c r="AKV78" s="133"/>
      <c r="AKW78" s="133"/>
      <c r="AKX78" s="133"/>
      <c r="AKY78" s="133"/>
      <c r="AKZ78" s="133"/>
      <c r="ALA78" s="133"/>
      <c r="ALB78" s="133"/>
      <c r="ALC78" s="133"/>
      <c r="ALD78" s="133"/>
      <c r="ALE78" s="133"/>
      <c r="ALF78" s="133"/>
      <c r="ALG78" s="133"/>
      <c r="ALH78" s="133"/>
      <c r="ALI78" s="133"/>
      <c r="ALJ78" s="133"/>
      <c r="ALK78" s="133"/>
      <c r="ALL78" s="133"/>
      <c r="ALM78" s="133"/>
      <c r="ALN78" s="133"/>
      <c r="ALO78" s="133"/>
      <c r="ALP78" s="133"/>
      <c r="ALQ78" s="133"/>
      <c r="ALR78" s="133"/>
      <c r="ALS78" s="133"/>
      <c r="ALT78" s="133"/>
      <c r="ALU78" s="133"/>
      <c r="ALV78" s="133"/>
      <c r="ALW78" s="133"/>
      <c r="ALX78" s="133"/>
      <c r="ALY78" s="133"/>
      <c r="ALZ78" s="133"/>
      <c r="AMA78" s="133"/>
      <c r="AMB78" s="133"/>
      <c r="AMC78" s="133"/>
      <c r="AMD78" s="133"/>
      <c r="AME78" s="133"/>
      <c r="AMF78" s="133"/>
      <c r="AMG78" s="133"/>
      <c r="AMH78" s="133"/>
      <c r="AMI78" s="133"/>
      <c r="AMJ78" s="133"/>
    </row>
    <row r="79" spans="1:1024" ht="93.6">
      <c r="A79" s="90">
        <v>7</v>
      </c>
      <c r="B79" s="90" t="s">
        <v>1672</v>
      </c>
      <c r="C79" s="91" t="s">
        <v>1758</v>
      </c>
      <c r="D79" s="91" t="s">
        <v>1761</v>
      </c>
      <c r="E79" s="91" t="s">
        <v>1772</v>
      </c>
      <c r="F79" s="91" t="s">
        <v>360</v>
      </c>
      <c r="G79" s="91" t="s">
        <v>361</v>
      </c>
      <c r="H79" s="90">
        <v>10</v>
      </c>
      <c r="I79" s="90">
        <v>34</v>
      </c>
      <c r="J79" s="90" t="s">
        <v>362</v>
      </c>
      <c r="K79" s="90">
        <v>2022</v>
      </c>
      <c r="L79" s="90">
        <v>9</v>
      </c>
      <c r="M79" s="71" t="s">
        <v>8</v>
      </c>
      <c r="N79" s="71" t="s">
        <v>173</v>
      </c>
      <c r="O79" s="71" t="s">
        <v>72</v>
      </c>
      <c r="P79" s="90" t="s">
        <v>84</v>
      </c>
      <c r="Q79" s="91" t="s">
        <v>134</v>
      </c>
      <c r="R79" s="71" t="s">
        <v>24</v>
      </c>
      <c r="S79" s="71" t="s">
        <v>73</v>
      </c>
      <c r="T79" s="91" t="s">
        <v>363</v>
      </c>
      <c r="U79" s="91" t="s">
        <v>364</v>
      </c>
      <c r="V79" s="90" t="s">
        <v>1624</v>
      </c>
      <c r="W79" s="93" t="str">
        <f>HYPERLINK("http://dx.doi.org/10.1039/d2tc01834a","http://dx.doi.org/10.1039/d2tc01834a")</f>
        <v>http://dx.doi.org/10.1039/d2tc01834a</v>
      </c>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94"/>
      <c r="GB79" s="94"/>
      <c r="GC79" s="94"/>
      <c r="GD79" s="94"/>
      <c r="GE79" s="94"/>
      <c r="GF79" s="94"/>
      <c r="GG79" s="94"/>
      <c r="GH79" s="94"/>
      <c r="GI79" s="94"/>
      <c r="GJ79" s="94"/>
      <c r="GK79" s="94"/>
      <c r="GL79" s="94"/>
      <c r="GM79" s="94"/>
      <c r="GN79" s="94"/>
      <c r="GO79" s="94"/>
      <c r="GP79" s="94"/>
      <c r="GQ79" s="94"/>
    </row>
    <row r="80" spans="1:1024" ht="66.75" customHeight="1">
      <c r="A80" s="90">
        <v>8</v>
      </c>
      <c r="B80" s="90" t="s">
        <v>1672</v>
      </c>
      <c r="C80" s="91" t="s">
        <v>1758</v>
      </c>
      <c r="D80" s="91" t="s">
        <v>1773</v>
      </c>
      <c r="E80" s="91" t="s">
        <v>1774</v>
      </c>
      <c r="F80" s="91" t="s">
        <v>342</v>
      </c>
      <c r="G80" s="91" t="s">
        <v>343</v>
      </c>
      <c r="H80" s="90">
        <v>5</v>
      </c>
      <c r="I80" s="90">
        <v>6</v>
      </c>
      <c r="J80" s="90" t="s">
        <v>344</v>
      </c>
      <c r="K80" s="90">
        <v>2022</v>
      </c>
      <c r="L80" s="90">
        <v>6</v>
      </c>
      <c r="M80" s="71" t="s">
        <v>8</v>
      </c>
      <c r="N80" s="71" t="s">
        <v>173</v>
      </c>
      <c r="O80" s="71" t="s">
        <v>83</v>
      </c>
      <c r="P80" s="90" t="s">
        <v>84</v>
      </c>
      <c r="Q80" s="73" t="s">
        <v>117</v>
      </c>
      <c r="R80" s="71" t="s">
        <v>24</v>
      </c>
      <c r="S80" s="71" t="s">
        <v>73</v>
      </c>
      <c r="T80" s="91"/>
      <c r="U80" s="91" t="s">
        <v>345</v>
      </c>
      <c r="V80" s="90" t="s">
        <v>1624</v>
      </c>
      <c r="W80" s="93" t="str">
        <f>HYPERLINK("http://dx.doi.org/10.1021/acsanm.2c01529","http://dx.doi.org/10.1021/acsanm.2c01529")</f>
        <v>http://dx.doi.org/10.1021/acsanm.2c01529</v>
      </c>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4"/>
      <c r="FZ80" s="94"/>
      <c r="GA80" s="94"/>
      <c r="GB80" s="94"/>
      <c r="GC80" s="94"/>
      <c r="GD80" s="94"/>
      <c r="GE80" s="94"/>
      <c r="GF80" s="94"/>
      <c r="GG80" s="94"/>
      <c r="GH80" s="94"/>
      <c r="GI80" s="94"/>
      <c r="GJ80" s="94"/>
      <c r="GK80" s="94"/>
      <c r="GL80" s="94"/>
      <c r="GM80" s="94"/>
      <c r="GN80" s="94"/>
      <c r="GO80" s="94"/>
      <c r="GP80" s="94"/>
      <c r="GQ80" s="94"/>
    </row>
    <row r="81" spans="1:256" ht="32.4">
      <c r="A81" s="90">
        <v>9</v>
      </c>
      <c r="B81" s="90" t="s">
        <v>1672</v>
      </c>
      <c r="C81" s="91" t="s">
        <v>1758</v>
      </c>
      <c r="D81" s="91" t="s">
        <v>1775</v>
      </c>
      <c r="E81" s="91" t="s">
        <v>1776</v>
      </c>
      <c r="F81" s="91" t="s">
        <v>346</v>
      </c>
      <c r="G81" s="91" t="s">
        <v>347</v>
      </c>
      <c r="H81" s="90">
        <v>12</v>
      </c>
      <c r="I81" s="90">
        <v>4</v>
      </c>
      <c r="J81" s="90">
        <v>509</v>
      </c>
      <c r="K81" s="90">
        <v>2022</v>
      </c>
      <c r="L81" s="90">
        <v>4</v>
      </c>
      <c r="M81" s="71" t="s">
        <v>8</v>
      </c>
      <c r="N81" s="71" t="s">
        <v>173</v>
      </c>
      <c r="O81" s="71" t="s">
        <v>83</v>
      </c>
      <c r="P81" s="90" t="s">
        <v>73</v>
      </c>
      <c r="Q81" s="91" t="s">
        <v>187</v>
      </c>
      <c r="R81" s="71" t="s">
        <v>24</v>
      </c>
      <c r="S81" s="71" t="s">
        <v>73</v>
      </c>
      <c r="T81" s="91"/>
      <c r="U81" s="91" t="s">
        <v>348</v>
      </c>
      <c r="V81" s="90" t="s">
        <v>1624</v>
      </c>
      <c r="W81" s="93" t="str">
        <f>HYPERLINK("http://dx.doi.org/10.3390/coatings12040509","http://dx.doi.org/10.3390/coatings12040509")</f>
        <v>http://dx.doi.org/10.3390/coatings12040509</v>
      </c>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4"/>
      <c r="FZ81" s="94"/>
      <c r="GA81" s="94"/>
      <c r="GB81" s="94"/>
      <c r="GC81" s="94"/>
      <c r="GD81" s="94"/>
      <c r="GE81" s="94"/>
      <c r="GF81" s="94"/>
      <c r="GG81" s="94"/>
      <c r="GH81" s="94"/>
      <c r="GI81" s="94"/>
      <c r="GJ81" s="94"/>
      <c r="GK81" s="94"/>
      <c r="GL81" s="94"/>
      <c r="GM81" s="94"/>
      <c r="GN81" s="94"/>
      <c r="GO81" s="94"/>
      <c r="GP81" s="94"/>
      <c r="GQ81" s="94"/>
    </row>
    <row r="82" spans="1:256" ht="46.8">
      <c r="A82" s="90">
        <v>10</v>
      </c>
      <c r="B82" s="90" t="s">
        <v>1672</v>
      </c>
      <c r="C82" s="91" t="s">
        <v>1758</v>
      </c>
      <c r="D82" s="91" t="s">
        <v>1775</v>
      </c>
      <c r="E82" s="91" t="s">
        <v>1777</v>
      </c>
      <c r="F82" s="91" t="s">
        <v>349</v>
      </c>
      <c r="G82" s="91" t="s">
        <v>350</v>
      </c>
      <c r="H82" s="90">
        <v>436</v>
      </c>
      <c r="I82" s="90"/>
      <c r="J82" s="90">
        <v>128278</v>
      </c>
      <c r="K82" s="90">
        <v>2022</v>
      </c>
      <c r="L82" s="90">
        <v>4</v>
      </c>
      <c r="M82" s="71" t="s">
        <v>8</v>
      </c>
      <c r="N82" s="71" t="s">
        <v>173</v>
      </c>
      <c r="O82" s="71" t="s">
        <v>83</v>
      </c>
      <c r="P82" s="90" t="s">
        <v>73</v>
      </c>
      <c r="Q82" s="91" t="s">
        <v>187</v>
      </c>
      <c r="R82" s="71" t="s">
        <v>24</v>
      </c>
      <c r="S82" s="71" t="s">
        <v>73</v>
      </c>
      <c r="T82" s="91" t="s">
        <v>351</v>
      </c>
      <c r="U82" s="91" t="s">
        <v>352</v>
      </c>
      <c r="V82" s="90" t="s">
        <v>1624</v>
      </c>
      <c r="W82" s="93" t="str">
        <f>HYPERLINK("http://dx.doi.org/10.1016/j.surfcoat.2022.128278","http://dx.doi.org/10.1016/j.surfcoat.2022.128278")</f>
        <v>http://dx.doi.org/10.1016/j.surfcoat.2022.128278</v>
      </c>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row>
    <row r="83" spans="1:256" ht="62.4">
      <c r="A83" s="90">
        <v>11</v>
      </c>
      <c r="B83" s="90" t="s">
        <v>1672</v>
      </c>
      <c r="C83" s="91" t="s">
        <v>1758</v>
      </c>
      <c r="D83" s="91" t="s">
        <v>1778</v>
      </c>
      <c r="E83" s="91" t="s">
        <v>1779</v>
      </c>
      <c r="F83" s="91" t="s">
        <v>353</v>
      </c>
      <c r="G83" s="91" t="s">
        <v>354</v>
      </c>
      <c r="H83" s="90">
        <v>4</v>
      </c>
      <c r="I83" s="90">
        <v>2</v>
      </c>
      <c r="J83" s="90" t="s">
        <v>355</v>
      </c>
      <c r="K83" s="90">
        <v>2022</v>
      </c>
      <c r="L83" s="90">
        <v>2</v>
      </c>
      <c r="M83" s="71" t="s">
        <v>8</v>
      </c>
      <c r="N83" s="71" t="s">
        <v>173</v>
      </c>
      <c r="O83" s="71" t="s">
        <v>83</v>
      </c>
      <c r="P83" s="90" t="s">
        <v>73</v>
      </c>
      <c r="Q83" s="91" t="s">
        <v>117</v>
      </c>
      <c r="R83" s="71" t="s">
        <v>24</v>
      </c>
      <c r="S83" s="71" t="s">
        <v>73</v>
      </c>
      <c r="T83" s="91"/>
      <c r="U83" s="91" t="s">
        <v>356</v>
      </c>
      <c r="V83" s="90" t="s">
        <v>1624</v>
      </c>
      <c r="W83" s="93" t="str">
        <f>HYPERLINK("http://dx.doi.org/10.1021/acsaelm.1c00983","http://dx.doi.org/10.1021/acsaelm.1c00983")</f>
        <v>http://dx.doi.org/10.1021/acsaelm.1c00983</v>
      </c>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GA83" s="94"/>
      <c r="GB83" s="94"/>
      <c r="GC83" s="94"/>
      <c r="GD83" s="94"/>
      <c r="GE83" s="94"/>
      <c r="GF83" s="94"/>
      <c r="GG83" s="94"/>
      <c r="GH83" s="94"/>
      <c r="GI83" s="94"/>
      <c r="GJ83" s="94"/>
      <c r="GK83" s="94"/>
      <c r="GL83" s="94"/>
      <c r="GM83" s="94"/>
      <c r="GN83" s="94"/>
      <c r="GO83" s="94"/>
      <c r="GP83" s="94"/>
      <c r="GQ83" s="94"/>
    </row>
    <row r="84" spans="1:256" ht="62.4">
      <c r="A84" s="90">
        <v>12</v>
      </c>
      <c r="B84" s="90" t="s">
        <v>1672</v>
      </c>
      <c r="C84" s="91" t="s">
        <v>1758</v>
      </c>
      <c r="D84" s="91" t="s">
        <v>1773</v>
      </c>
      <c r="E84" s="91" t="s">
        <v>1780</v>
      </c>
      <c r="F84" s="91" t="s">
        <v>357</v>
      </c>
      <c r="G84" s="91" t="s">
        <v>358</v>
      </c>
      <c r="H84" s="90">
        <v>18</v>
      </c>
      <c r="I84" s="90"/>
      <c r="J84" s="90">
        <v>100212</v>
      </c>
      <c r="K84" s="90">
        <v>2022</v>
      </c>
      <c r="L84" s="90">
        <v>6</v>
      </c>
      <c r="M84" s="71" t="s">
        <v>8</v>
      </c>
      <c r="N84" s="71" t="s">
        <v>173</v>
      </c>
      <c r="O84" s="71" t="s">
        <v>83</v>
      </c>
      <c r="P84" s="90" t="s">
        <v>84</v>
      </c>
      <c r="Q84" s="91" t="s">
        <v>316</v>
      </c>
      <c r="R84" s="71" t="s">
        <v>24</v>
      </c>
      <c r="S84" s="71" t="s">
        <v>73</v>
      </c>
      <c r="T84" s="91" t="s">
        <v>359</v>
      </c>
      <c r="U84" s="91"/>
      <c r="V84" s="90" t="s">
        <v>1624</v>
      </c>
      <c r="W84" s="93" t="str">
        <f>HYPERLINK("http://dx.doi.org/10.1016/j.mtnano.2022.100212","http://dx.doi.org/10.1016/j.mtnano.2022.100212")</f>
        <v>http://dx.doi.org/10.1016/j.mtnano.2022.100212</v>
      </c>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4"/>
      <c r="FZ84" s="94"/>
      <c r="GA84" s="94"/>
      <c r="GB84" s="94"/>
      <c r="GC84" s="94"/>
      <c r="GD84" s="94"/>
      <c r="GE84" s="94"/>
      <c r="GF84" s="94"/>
      <c r="GG84" s="94"/>
      <c r="GH84" s="94"/>
      <c r="GI84" s="94"/>
      <c r="GJ84" s="94"/>
      <c r="GK84" s="94"/>
      <c r="GL84" s="94"/>
      <c r="GM84" s="94"/>
      <c r="GN84" s="94"/>
      <c r="GO84" s="94"/>
      <c r="GP84" s="94"/>
      <c r="GQ84" s="94"/>
    </row>
    <row r="85" spans="1:256" s="82" customFormat="1" ht="93.6">
      <c r="A85" s="90">
        <v>13</v>
      </c>
      <c r="B85" s="144" t="s">
        <v>244</v>
      </c>
      <c r="C85" s="123" t="s">
        <v>42</v>
      </c>
      <c r="D85" s="123" t="s">
        <v>365</v>
      </c>
      <c r="E85" s="91" t="s">
        <v>1781</v>
      </c>
      <c r="F85" s="96" t="s">
        <v>366</v>
      </c>
      <c r="G85" s="91" t="s">
        <v>367</v>
      </c>
      <c r="H85" s="106">
        <v>18</v>
      </c>
      <c r="I85" s="106">
        <v>51</v>
      </c>
      <c r="J85" s="79">
        <v>2205306</v>
      </c>
      <c r="K85" s="106">
        <v>2022</v>
      </c>
      <c r="L85" s="90">
        <v>12</v>
      </c>
      <c r="M85" s="90" t="s">
        <v>8</v>
      </c>
      <c r="N85" s="71" t="s">
        <v>1782</v>
      </c>
      <c r="O85" s="71" t="s">
        <v>83</v>
      </c>
      <c r="P85" s="90" t="s">
        <v>1783</v>
      </c>
      <c r="Q85" s="90" t="s">
        <v>174</v>
      </c>
      <c r="R85" s="124"/>
      <c r="S85" s="124"/>
      <c r="T85" s="106" t="s">
        <v>368</v>
      </c>
      <c r="U85" s="90" t="s">
        <v>369</v>
      </c>
      <c r="V85" s="90" t="s">
        <v>1784</v>
      </c>
      <c r="W85" s="145" t="s">
        <v>370</v>
      </c>
    </row>
    <row r="86" spans="1:256" ht="48.6">
      <c r="A86" s="90">
        <v>14</v>
      </c>
      <c r="B86" s="71" t="s">
        <v>1672</v>
      </c>
      <c r="C86" s="72" t="s">
        <v>1758</v>
      </c>
      <c r="D86" s="73" t="s">
        <v>1785</v>
      </c>
      <c r="E86" s="72" t="s">
        <v>371</v>
      </c>
      <c r="F86" s="72" t="s">
        <v>372</v>
      </c>
      <c r="G86" s="72" t="s">
        <v>373</v>
      </c>
      <c r="H86" s="71" t="s">
        <v>104</v>
      </c>
      <c r="I86" s="71" t="s">
        <v>67</v>
      </c>
      <c r="J86" s="71" t="s">
        <v>374</v>
      </c>
      <c r="K86" s="71" t="s">
        <v>69</v>
      </c>
      <c r="L86" s="71" t="s">
        <v>146</v>
      </c>
      <c r="M86" s="71" t="s">
        <v>1600</v>
      </c>
      <c r="N86" s="71" t="s">
        <v>173</v>
      </c>
      <c r="O86" s="71" t="s">
        <v>83</v>
      </c>
      <c r="P86" s="71" t="s">
        <v>73</v>
      </c>
      <c r="Q86" s="73" t="s">
        <v>187</v>
      </c>
      <c r="R86" s="71" t="s">
        <v>24</v>
      </c>
      <c r="S86" s="71" t="s">
        <v>73</v>
      </c>
      <c r="T86" s="71"/>
      <c r="U86" s="71" t="s">
        <v>375</v>
      </c>
      <c r="V86" s="71" t="s">
        <v>1624</v>
      </c>
      <c r="W86" s="76" t="s">
        <v>376</v>
      </c>
    </row>
    <row r="87" spans="1:256" ht="53.4" customHeight="1">
      <c r="A87" s="90">
        <v>15</v>
      </c>
      <c r="B87" s="90" t="s">
        <v>1672</v>
      </c>
      <c r="C87" s="72" t="s">
        <v>1758</v>
      </c>
      <c r="D87" s="72" t="s">
        <v>1786</v>
      </c>
      <c r="E87" s="72" t="s">
        <v>1787</v>
      </c>
      <c r="F87" s="72" t="s">
        <v>1788</v>
      </c>
      <c r="G87" s="72" t="s">
        <v>1789</v>
      </c>
      <c r="H87" s="71" t="s">
        <v>377</v>
      </c>
      <c r="I87" s="71" t="s">
        <v>77</v>
      </c>
      <c r="J87" s="72" t="s">
        <v>378</v>
      </c>
      <c r="K87" s="71" t="s">
        <v>69</v>
      </c>
      <c r="L87" s="71" t="s">
        <v>91</v>
      </c>
      <c r="M87" s="71" t="s">
        <v>1600</v>
      </c>
      <c r="N87" s="71" t="s">
        <v>173</v>
      </c>
      <c r="O87" s="71" t="s">
        <v>72</v>
      </c>
      <c r="P87" s="71" t="s">
        <v>73</v>
      </c>
      <c r="Q87" s="73" t="s">
        <v>74</v>
      </c>
      <c r="R87" s="71" t="s">
        <v>23</v>
      </c>
      <c r="S87" s="71" t="s">
        <v>73</v>
      </c>
      <c r="T87" s="72" t="s">
        <v>379</v>
      </c>
      <c r="U87" s="72"/>
      <c r="V87" s="95" t="s">
        <v>380</v>
      </c>
      <c r="W87" s="89" t="s">
        <v>381</v>
      </c>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row>
    <row r="88" spans="1:256" s="82" customFormat="1" ht="52.8">
      <c r="A88" s="90">
        <v>16</v>
      </c>
      <c r="B88" s="124" t="s">
        <v>1672</v>
      </c>
      <c r="C88" s="123" t="s">
        <v>1506</v>
      </c>
      <c r="D88" s="91" t="s">
        <v>1790</v>
      </c>
      <c r="E88" s="91" t="s">
        <v>1791</v>
      </c>
      <c r="F88" s="96" t="s">
        <v>1792</v>
      </c>
      <c r="G88" s="91" t="s">
        <v>1793</v>
      </c>
      <c r="H88" s="106">
        <v>48</v>
      </c>
      <c r="I88" s="106">
        <v>2</v>
      </c>
      <c r="J88" s="90">
        <v>31</v>
      </c>
      <c r="K88" s="106">
        <v>2022</v>
      </c>
      <c r="L88" s="90">
        <v>2</v>
      </c>
      <c r="M88" s="71" t="s">
        <v>1600</v>
      </c>
      <c r="N88" s="71" t="s">
        <v>1705</v>
      </c>
      <c r="O88" s="90" t="s">
        <v>1794</v>
      </c>
      <c r="P88" s="90" t="s">
        <v>1643</v>
      </c>
      <c r="Q88" s="90" t="s">
        <v>1707</v>
      </c>
      <c r="R88" s="71" t="s">
        <v>1795</v>
      </c>
      <c r="S88" s="124"/>
      <c r="T88" s="72" t="s">
        <v>379</v>
      </c>
      <c r="U88" s="90"/>
      <c r="V88" s="71" t="s">
        <v>1596</v>
      </c>
      <c r="W88" s="89" t="s">
        <v>381</v>
      </c>
    </row>
    <row r="89" spans="1:256" s="77" customFormat="1" ht="21">
      <c r="A89" s="84"/>
      <c r="B89" s="84"/>
      <c r="C89" s="138" t="s">
        <v>1507</v>
      </c>
      <c r="D89" s="86"/>
      <c r="E89" s="87"/>
      <c r="F89" s="127" t="s">
        <v>1796</v>
      </c>
      <c r="G89" s="87"/>
      <c r="H89" s="84"/>
      <c r="I89" s="84"/>
      <c r="J89" s="84"/>
      <c r="K89" s="84"/>
      <c r="L89" s="84"/>
      <c r="M89" s="84"/>
      <c r="N89" s="84"/>
      <c r="O89" s="84"/>
      <c r="P89" s="84"/>
      <c r="Q89" s="86"/>
      <c r="R89" s="84"/>
      <c r="S89" s="84"/>
      <c r="T89" s="84"/>
      <c r="U89" s="84"/>
      <c r="V89" s="84"/>
      <c r="W89" s="88"/>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c r="IM89" s="66"/>
      <c r="IN89" s="66"/>
      <c r="IO89" s="66"/>
      <c r="IP89" s="66"/>
      <c r="IQ89" s="66"/>
      <c r="IR89" s="66"/>
      <c r="IS89" s="66"/>
      <c r="IT89" s="66"/>
      <c r="IU89" s="66"/>
      <c r="IV89" s="66"/>
    </row>
    <row r="90" spans="1:256" ht="62.4">
      <c r="A90" s="90">
        <v>1</v>
      </c>
      <c r="B90" s="90" t="s">
        <v>1672</v>
      </c>
      <c r="C90" s="91" t="s">
        <v>1797</v>
      </c>
      <c r="D90" s="91" t="s">
        <v>1798</v>
      </c>
      <c r="E90" s="91" t="s">
        <v>1799</v>
      </c>
      <c r="F90" s="91" t="s">
        <v>382</v>
      </c>
      <c r="G90" s="91" t="s">
        <v>383</v>
      </c>
      <c r="H90" s="90">
        <v>13</v>
      </c>
      <c r="I90" s="90">
        <v>6</v>
      </c>
      <c r="J90" s="90" t="s">
        <v>384</v>
      </c>
      <c r="K90" s="90">
        <v>2022</v>
      </c>
      <c r="L90" s="90">
        <v>11</v>
      </c>
      <c r="M90" s="71" t="s">
        <v>8</v>
      </c>
      <c r="N90" s="71" t="s">
        <v>173</v>
      </c>
      <c r="O90" s="71" t="s">
        <v>83</v>
      </c>
      <c r="P90" s="90" t="s">
        <v>73</v>
      </c>
      <c r="Q90" s="91" t="s">
        <v>117</v>
      </c>
      <c r="R90" s="71" t="s">
        <v>24</v>
      </c>
      <c r="S90" s="71" t="s">
        <v>73</v>
      </c>
      <c r="T90" s="91" t="s">
        <v>385</v>
      </c>
      <c r="U90" s="91" t="s">
        <v>386</v>
      </c>
      <c r="V90" s="90" t="s">
        <v>1624</v>
      </c>
      <c r="W90" s="93" t="str">
        <f>HYPERLINK("http://dx.doi.org/10.1007/s12678-022-00762-2","http://dx.doi.org/10.1007/s12678-022-00762-2")</f>
        <v>http://dx.doi.org/10.1007/s12678-022-00762-2</v>
      </c>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4"/>
      <c r="FZ90" s="94"/>
      <c r="GA90" s="94"/>
      <c r="GB90" s="94"/>
      <c r="GC90" s="94"/>
      <c r="GD90" s="94"/>
      <c r="GE90" s="94"/>
      <c r="GF90" s="94"/>
      <c r="GG90" s="94"/>
      <c r="GH90" s="94"/>
      <c r="GI90" s="94"/>
      <c r="GJ90" s="94"/>
      <c r="GK90" s="94"/>
      <c r="GL90" s="94"/>
      <c r="GM90" s="94"/>
      <c r="GN90" s="94"/>
      <c r="GO90" s="94"/>
      <c r="GP90" s="94"/>
      <c r="GQ90" s="94"/>
    </row>
    <row r="91" spans="1:256" ht="26.25" customHeight="1">
      <c r="A91" s="90">
        <v>2</v>
      </c>
      <c r="B91" s="90" t="s">
        <v>1672</v>
      </c>
      <c r="C91" s="91" t="s">
        <v>1797</v>
      </c>
      <c r="D91" s="91" t="s">
        <v>1800</v>
      </c>
      <c r="E91" s="91" t="s">
        <v>1801</v>
      </c>
      <c r="F91" s="91" t="s">
        <v>387</v>
      </c>
      <c r="G91" s="91" t="s">
        <v>388</v>
      </c>
      <c r="H91" s="90">
        <v>10</v>
      </c>
      <c r="I91" s="90"/>
      <c r="J91" s="92" t="s">
        <v>389</v>
      </c>
      <c r="K91" s="90">
        <v>2022</v>
      </c>
      <c r="L91" s="90">
        <v>7</v>
      </c>
      <c r="M91" s="71" t="s">
        <v>8</v>
      </c>
      <c r="N91" s="71" t="s">
        <v>173</v>
      </c>
      <c r="O91" s="71" t="s">
        <v>83</v>
      </c>
      <c r="P91" s="90" t="s">
        <v>84</v>
      </c>
      <c r="Q91" s="91" t="s">
        <v>187</v>
      </c>
      <c r="R91" s="71" t="s">
        <v>24</v>
      </c>
      <c r="S91" s="71" t="s">
        <v>73</v>
      </c>
      <c r="T91" s="91" t="s">
        <v>390</v>
      </c>
      <c r="U91" s="91"/>
      <c r="V91" s="90" t="s">
        <v>1624</v>
      </c>
      <c r="W91" s="93" t="str">
        <f>HYPERLINK("http://dx.doi.org/10.3389/fenrg.2022.956443","http://dx.doi.org/10.3389/fenrg.2022.956443")</f>
        <v>http://dx.doi.org/10.3389/fenrg.2022.956443</v>
      </c>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c r="DP91" s="94"/>
      <c r="DQ91" s="94"/>
      <c r="DR91" s="94"/>
      <c r="DS91" s="94"/>
      <c r="DT91" s="94"/>
      <c r="DU91" s="94"/>
      <c r="DV91" s="94"/>
      <c r="DW91" s="94"/>
      <c r="DX91" s="94"/>
      <c r="DY91" s="94"/>
      <c r="DZ91" s="94"/>
      <c r="EA91" s="94"/>
      <c r="EB91" s="94"/>
      <c r="EC91" s="94"/>
      <c r="ED91" s="94"/>
      <c r="EE91" s="94"/>
      <c r="EF91" s="94"/>
      <c r="EG91" s="94"/>
      <c r="EH91" s="94"/>
      <c r="EI91" s="94"/>
      <c r="EJ91" s="94"/>
      <c r="EK91" s="94"/>
      <c r="EL91" s="94"/>
      <c r="EM91" s="94"/>
      <c r="EN91" s="94"/>
      <c r="EO91" s="94"/>
      <c r="EP91" s="94"/>
      <c r="EQ91" s="94"/>
      <c r="ER91" s="94"/>
      <c r="ES91" s="94"/>
      <c r="ET91" s="94"/>
      <c r="EU91" s="94"/>
      <c r="EV91" s="94"/>
      <c r="EW91" s="94"/>
      <c r="EX91" s="94"/>
      <c r="EY91" s="94"/>
      <c r="EZ91" s="94"/>
      <c r="FA91" s="94"/>
      <c r="FB91" s="94"/>
      <c r="FC91" s="94"/>
      <c r="FD91" s="94"/>
      <c r="FE91" s="94"/>
      <c r="FF91" s="94"/>
      <c r="FG91" s="94"/>
      <c r="FH91" s="94"/>
      <c r="FI91" s="94"/>
      <c r="FJ91" s="94"/>
      <c r="FK91" s="94"/>
      <c r="FL91" s="94"/>
      <c r="FM91" s="94"/>
      <c r="FN91" s="94"/>
      <c r="FO91" s="94"/>
      <c r="FP91" s="94"/>
      <c r="FQ91" s="94"/>
      <c r="FR91" s="94"/>
      <c r="FS91" s="94"/>
      <c r="FT91" s="94"/>
      <c r="FU91" s="94"/>
      <c r="FV91" s="94"/>
      <c r="FW91" s="94"/>
      <c r="FX91" s="94"/>
      <c r="FY91" s="94"/>
      <c r="FZ91" s="94"/>
      <c r="GA91" s="94"/>
      <c r="GB91" s="94"/>
      <c r="GC91" s="94"/>
      <c r="GD91" s="94"/>
      <c r="GE91" s="94"/>
      <c r="GF91" s="94"/>
      <c r="GG91" s="94"/>
      <c r="GH91" s="94"/>
      <c r="GI91" s="94"/>
      <c r="GJ91" s="94"/>
      <c r="GK91" s="94"/>
      <c r="GL91" s="94"/>
      <c r="GM91" s="94"/>
      <c r="GN91" s="94"/>
      <c r="GO91" s="94"/>
      <c r="GP91" s="94"/>
      <c r="GQ91" s="94"/>
    </row>
    <row r="92" spans="1:256" ht="46.8">
      <c r="A92" s="90">
        <v>3</v>
      </c>
      <c r="B92" s="71" t="s">
        <v>1672</v>
      </c>
      <c r="C92" s="72" t="s">
        <v>1797</v>
      </c>
      <c r="D92" s="73" t="s">
        <v>1802</v>
      </c>
      <c r="E92" s="72" t="s">
        <v>1803</v>
      </c>
      <c r="F92" s="72" t="s">
        <v>391</v>
      </c>
      <c r="G92" s="72" t="s">
        <v>392</v>
      </c>
      <c r="H92" s="71" t="s">
        <v>393</v>
      </c>
      <c r="I92" s="71" t="s">
        <v>394</v>
      </c>
      <c r="J92" s="71" t="s">
        <v>395</v>
      </c>
      <c r="K92" s="71" t="s">
        <v>69</v>
      </c>
      <c r="L92" s="71" t="s">
        <v>146</v>
      </c>
      <c r="M92" s="71" t="s">
        <v>8</v>
      </c>
      <c r="N92" s="71" t="s">
        <v>173</v>
      </c>
      <c r="O92" s="71" t="s">
        <v>83</v>
      </c>
      <c r="P92" s="71" t="s">
        <v>73</v>
      </c>
      <c r="Q92" s="73" t="s">
        <v>134</v>
      </c>
      <c r="R92" s="71" t="s">
        <v>24</v>
      </c>
      <c r="S92" s="71" t="s">
        <v>73</v>
      </c>
      <c r="T92" s="71" t="s">
        <v>396</v>
      </c>
      <c r="U92" s="71" t="s">
        <v>397</v>
      </c>
      <c r="V92" s="71" t="s">
        <v>1624</v>
      </c>
      <c r="W92" s="76" t="s">
        <v>398</v>
      </c>
    </row>
    <row r="93" spans="1:256" ht="93.6">
      <c r="A93" s="90">
        <v>4</v>
      </c>
      <c r="B93" s="71" t="s">
        <v>1672</v>
      </c>
      <c r="C93" s="72" t="s">
        <v>1797</v>
      </c>
      <c r="D93" s="73" t="s">
        <v>1804</v>
      </c>
      <c r="E93" s="72" t="s">
        <v>399</v>
      </c>
      <c r="F93" s="72" t="s">
        <v>400</v>
      </c>
      <c r="G93" s="72" t="s">
        <v>401</v>
      </c>
      <c r="H93" s="71" t="s">
        <v>96</v>
      </c>
      <c r="I93" s="71"/>
      <c r="J93" s="71" t="s">
        <v>402</v>
      </c>
      <c r="K93" s="71" t="s">
        <v>69</v>
      </c>
      <c r="L93" s="71" t="s">
        <v>283</v>
      </c>
      <c r="M93" s="71" t="s">
        <v>8</v>
      </c>
      <c r="N93" s="71" t="s">
        <v>173</v>
      </c>
      <c r="O93" s="71" t="s">
        <v>83</v>
      </c>
      <c r="P93" s="71" t="s">
        <v>73</v>
      </c>
      <c r="Q93" s="73" t="s">
        <v>117</v>
      </c>
      <c r="R93" s="71" t="s">
        <v>24</v>
      </c>
      <c r="S93" s="71" t="s">
        <v>73</v>
      </c>
      <c r="T93" s="71" t="s">
        <v>403</v>
      </c>
      <c r="U93" s="71" t="s">
        <v>404</v>
      </c>
      <c r="V93" s="71" t="s">
        <v>1624</v>
      </c>
      <c r="W93" s="76" t="s">
        <v>405</v>
      </c>
    </row>
    <row r="94" spans="1:256" ht="62.4">
      <c r="A94" s="90">
        <v>5</v>
      </c>
      <c r="B94" s="90" t="s">
        <v>1672</v>
      </c>
      <c r="C94" s="91" t="s">
        <v>1797</v>
      </c>
      <c r="D94" s="91" t="s">
        <v>1805</v>
      </c>
      <c r="E94" s="91" t="s">
        <v>1806</v>
      </c>
      <c r="F94" s="91" t="s">
        <v>406</v>
      </c>
      <c r="G94" s="91" t="s">
        <v>407</v>
      </c>
      <c r="H94" s="90">
        <v>8</v>
      </c>
      <c r="I94" s="90">
        <v>8</v>
      </c>
      <c r="J94" s="90">
        <v>92</v>
      </c>
      <c r="K94" s="90">
        <v>2022</v>
      </c>
      <c r="L94" s="90">
        <v>8</v>
      </c>
      <c r="M94" s="71" t="s">
        <v>8</v>
      </c>
      <c r="N94" s="71" t="s">
        <v>173</v>
      </c>
      <c r="O94" s="71" t="s">
        <v>107</v>
      </c>
      <c r="P94" s="90" t="s">
        <v>73</v>
      </c>
      <c r="Q94" s="91" t="s">
        <v>187</v>
      </c>
      <c r="R94" s="71" t="s">
        <v>24</v>
      </c>
      <c r="S94" s="71" t="s">
        <v>73</v>
      </c>
      <c r="T94" s="91"/>
      <c r="U94" s="91" t="s">
        <v>408</v>
      </c>
      <c r="V94" s="90" t="s">
        <v>1624</v>
      </c>
      <c r="W94" s="93" t="str">
        <f>HYPERLINK("http://dx.doi.org/10.3390/batteries8080092","http://dx.doi.org/10.3390/batteries8080092")</f>
        <v>http://dx.doi.org/10.3390/batteries8080092</v>
      </c>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W94" s="94"/>
      <c r="EX94" s="94"/>
      <c r="EY94" s="94"/>
      <c r="EZ94" s="94"/>
      <c r="FA94" s="94"/>
      <c r="FB94" s="94"/>
      <c r="FC94" s="94"/>
      <c r="FD94" s="94"/>
      <c r="FE94" s="94"/>
      <c r="FF94" s="94"/>
      <c r="FG94" s="94"/>
      <c r="FH94" s="94"/>
      <c r="FI94" s="94"/>
      <c r="FJ94" s="94"/>
      <c r="FK94" s="94"/>
      <c r="FL94" s="94"/>
      <c r="FM94" s="94"/>
      <c r="FN94" s="94"/>
      <c r="FO94" s="94"/>
      <c r="FP94" s="94"/>
      <c r="FQ94" s="94"/>
      <c r="FR94" s="94"/>
      <c r="FS94" s="94"/>
      <c r="FT94" s="94"/>
      <c r="FU94" s="94"/>
      <c r="FV94" s="94"/>
      <c r="FW94" s="94"/>
      <c r="FX94" s="94"/>
      <c r="FY94" s="94"/>
      <c r="FZ94" s="94"/>
      <c r="GA94" s="94"/>
      <c r="GB94" s="94"/>
      <c r="GC94" s="94"/>
      <c r="GD94" s="94"/>
      <c r="GE94" s="94"/>
      <c r="GF94" s="94"/>
      <c r="GG94" s="94"/>
      <c r="GH94" s="94"/>
      <c r="GI94" s="94"/>
      <c r="GJ94" s="94"/>
      <c r="GK94" s="94"/>
      <c r="GL94" s="94"/>
      <c r="GM94" s="94"/>
      <c r="GN94" s="94"/>
      <c r="GO94" s="94"/>
      <c r="GP94" s="94"/>
      <c r="GQ94" s="94"/>
    </row>
    <row r="95" spans="1:256" ht="62.4">
      <c r="A95" s="90">
        <v>6</v>
      </c>
      <c r="B95" s="90" t="s">
        <v>1672</v>
      </c>
      <c r="C95" s="91" t="s">
        <v>1797</v>
      </c>
      <c r="D95" s="91" t="s">
        <v>1798</v>
      </c>
      <c r="E95" s="91" t="s">
        <v>1807</v>
      </c>
      <c r="F95" s="91" t="s">
        <v>409</v>
      </c>
      <c r="G95" s="91" t="s">
        <v>410</v>
      </c>
      <c r="H95" s="90">
        <v>12</v>
      </c>
      <c r="I95" s="90">
        <v>7</v>
      </c>
      <c r="J95" s="90">
        <v>676</v>
      </c>
      <c r="K95" s="90">
        <v>2022</v>
      </c>
      <c r="L95" s="90">
        <v>7</v>
      </c>
      <c r="M95" s="71" t="s">
        <v>8</v>
      </c>
      <c r="N95" s="71" t="s">
        <v>173</v>
      </c>
      <c r="O95" s="71" t="s">
        <v>107</v>
      </c>
      <c r="P95" s="90" t="s">
        <v>73</v>
      </c>
      <c r="Q95" s="91" t="s">
        <v>187</v>
      </c>
      <c r="R95" s="71" t="s">
        <v>24</v>
      </c>
      <c r="S95" s="71" t="s">
        <v>73</v>
      </c>
      <c r="T95" s="91"/>
      <c r="U95" s="91" t="s">
        <v>411</v>
      </c>
      <c r="V95" s="90" t="s">
        <v>1624</v>
      </c>
      <c r="W95" s="93" t="str">
        <f>HYPERLINK("http://dx.doi.org/10.3390/catal12070676","http://dx.doi.org/10.3390/catal12070676")</f>
        <v>http://dx.doi.org/10.3390/catal12070676</v>
      </c>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c r="FY95" s="94"/>
      <c r="FZ95" s="94"/>
      <c r="GA95" s="94"/>
      <c r="GB95" s="94"/>
      <c r="GC95" s="94"/>
      <c r="GD95" s="94"/>
      <c r="GE95" s="94"/>
      <c r="GF95" s="94"/>
      <c r="GG95" s="94"/>
      <c r="GH95" s="94"/>
      <c r="GI95" s="94"/>
      <c r="GJ95" s="94"/>
      <c r="GK95" s="94"/>
      <c r="GL95" s="94"/>
      <c r="GM95" s="94"/>
      <c r="GN95" s="94"/>
      <c r="GO95" s="94"/>
      <c r="GP95" s="94"/>
      <c r="GQ95" s="94"/>
    </row>
    <row r="96" spans="1:256" ht="62.4">
      <c r="A96" s="90">
        <v>7</v>
      </c>
      <c r="B96" s="90" t="s">
        <v>1672</v>
      </c>
      <c r="C96" s="91" t="s">
        <v>1797</v>
      </c>
      <c r="D96" s="91" t="s">
        <v>1808</v>
      </c>
      <c r="E96" s="91" t="s">
        <v>1809</v>
      </c>
      <c r="F96" s="91" t="s">
        <v>412</v>
      </c>
      <c r="G96" s="91" t="s">
        <v>413</v>
      </c>
      <c r="H96" s="90">
        <v>43</v>
      </c>
      <c r="I96" s="90">
        <v>1</v>
      </c>
      <c r="J96" s="90" t="s">
        <v>414</v>
      </c>
      <c r="K96" s="90">
        <v>2022</v>
      </c>
      <c r="L96" s="90">
        <v>2</v>
      </c>
      <c r="M96" s="71" t="s">
        <v>8</v>
      </c>
      <c r="N96" s="71" t="s">
        <v>173</v>
      </c>
      <c r="O96" s="71" t="s">
        <v>83</v>
      </c>
      <c r="P96" s="90" t="s">
        <v>73</v>
      </c>
      <c r="Q96" s="91" t="s">
        <v>74</v>
      </c>
      <c r="R96" s="71" t="s">
        <v>23</v>
      </c>
      <c r="S96" s="71" t="s">
        <v>73</v>
      </c>
      <c r="T96" s="91" t="s">
        <v>415</v>
      </c>
      <c r="U96" s="91"/>
      <c r="V96" s="90" t="s">
        <v>1624</v>
      </c>
      <c r="W96" s="93" t="s">
        <v>416</v>
      </c>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c r="DS96" s="94"/>
      <c r="DT96" s="94"/>
      <c r="DU96" s="94"/>
      <c r="DV96" s="94"/>
      <c r="DW96" s="94"/>
      <c r="DX96" s="94"/>
      <c r="DY96" s="94"/>
      <c r="DZ96" s="94"/>
      <c r="EA96" s="94"/>
      <c r="EB96" s="94"/>
      <c r="EC96" s="94"/>
      <c r="ED96" s="94"/>
      <c r="EE96" s="94"/>
      <c r="EF96" s="94"/>
      <c r="EG96" s="94"/>
      <c r="EH96" s="94"/>
      <c r="EI96" s="94"/>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4"/>
      <c r="FZ96" s="94"/>
      <c r="GA96" s="94"/>
      <c r="GB96" s="94"/>
      <c r="GC96" s="94"/>
      <c r="GD96" s="94"/>
      <c r="GE96" s="94"/>
      <c r="GF96" s="94"/>
      <c r="GG96" s="94"/>
      <c r="GH96" s="94"/>
      <c r="GI96" s="94"/>
      <c r="GJ96" s="94"/>
      <c r="GK96" s="94"/>
      <c r="GL96" s="94"/>
      <c r="GM96" s="94"/>
      <c r="GN96" s="94"/>
      <c r="GO96" s="94"/>
      <c r="GP96" s="94"/>
      <c r="GQ96" s="94"/>
    </row>
    <row r="97" spans="1:1024" ht="62.4">
      <c r="A97" s="90">
        <v>8</v>
      </c>
      <c r="B97" s="90" t="s">
        <v>1672</v>
      </c>
      <c r="C97" s="91" t="s">
        <v>1797</v>
      </c>
      <c r="D97" s="91" t="s">
        <v>1808</v>
      </c>
      <c r="E97" s="91" t="s">
        <v>1810</v>
      </c>
      <c r="F97" s="91" t="s">
        <v>417</v>
      </c>
      <c r="G97" s="91" t="s">
        <v>418</v>
      </c>
      <c r="H97" s="90">
        <v>47</v>
      </c>
      <c r="I97" s="90">
        <v>88</v>
      </c>
      <c r="J97" s="90" t="s">
        <v>419</v>
      </c>
      <c r="K97" s="90">
        <v>2022</v>
      </c>
      <c r="L97" s="90">
        <v>10</v>
      </c>
      <c r="M97" s="71" t="s">
        <v>8</v>
      </c>
      <c r="N97" s="71" t="s">
        <v>173</v>
      </c>
      <c r="O97" s="71" t="s">
        <v>83</v>
      </c>
      <c r="P97" s="90" t="s">
        <v>73</v>
      </c>
      <c r="Q97" s="91" t="s">
        <v>134</v>
      </c>
      <c r="R97" s="71" t="s">
        <v>24</v>
      </c>
      <c r="S97" s="71" t="s">
        <v>73</v>
      </c>
      <c r="T97" s="91" t="s">
        <v>420</v>
      </c>
      <c r="U97" s="91" t="s">
        <v>421</v>
      </c>
      <c r="V97" s="90" t="s">
        <v>1624</v>
      </c>
      <c r="W97" s="93" t="str">
        <f>HYPERLINK("http://dx.doi.org/10.1016/j.ijhydene.2021.11.112","http://dx.doi.org/10.1016/j.ijhydene.2021.11.112")</f>
        <v>http://dx.doi.org/10.1016/j.ijhydene.2021.11.112</v>
      </c>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94"/>
      <c r="GD97" s="94"/>
      <c r="GE97" s="94"/>
      <c r="GF97" s="94"/>
      <c r="GG97" s="94"/>
      <c r="GH97" s="94"/>
      <c r="GI97" s="94"/>
      <c r="GJ97" s="94"/>
      <c r="GK97" s="94"/>
      <c r="GL97" s="94"/>
      <c r="GM97" s="94"/>
      <c r="GN97" s="94"/>
      <c r="GO97" s="94"/>
      <c r="GP97" s="94"/>
      <c r="GQ97" s="94"/>
    </row>
    <row r="98" spans="1:1024" ht="46.8">
      <c r="A98" s="90">
        <v>9</v>
      </c>
      <c r="B98" s="90" t="s">
        <v>1672</v>
      </c>
      <c r="C98" s="91" t="s">
        <v>1797</v>
      </c>
      <c r="D98" s="91" t="s">
        <v>1808</v>
      </c>
      <c r="E98" s="91" t="s">
        <v>1811</v>
      </c>
      <c r="F98" s="91" t="s">
        <v>422</v>
      </c>
      <c r="G98" s="91" t="s">
        <v>418</v>
      </c>
      <c r="H98" s="90">
        <v>47</v>
      </c>
      <c r="I98" s="90">
        <v>7</v>
      </c>
      <c r="J98" s="90" t="s">
        <v>423</v>
      </c>
      <c r="K98" s="90">
        <v>2022</v>
      </c>
      <c r="L98" s="90">
        <v>1</v>
      </c>
      <c r="M98" s="71" t="s">
        <v>8</v>
      </c>
      <c r="N98" s="71" t="s">
        <v>173</v>
      </c>
      <c r="O98" s="71" t="s">
        <v>83</v>
      </c>
      <c r="P98" s="90" t="s">
        <v>73</v>
      </c>
      <c r="Q98" s="91" t="s">
        <v>134</v>
      </c>
      <c r="R98" s="71" t="s">
        <v>24</v>
      </c>
      <c r="S98" s="71" t="s">
        <v>73</v>
      </c>
      <c r="T98" s="91" t="s">
        <v>420</v>
      </c>
      <c r="U98" s="91" t="s">
        <v>421</v>
      </c>
      <c r="V98" s="90" t="s">
        <v>1624</v>
      </c>
      <c r="W98" s="93" t="str">
        <f>HYPERLINK("http://dx.doi.org/10.1016/j.ijhydene.2021.11.088","http://dx.doi.org/10.1016/j.ijhydene.2021.11.088")</f>
        <v>http://dx.doi.org/10.1016/j.ijhydene.2021.11.088</v>
      </c>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4"/>
      <c r="FZ98" s="94"/>
      <c r="GA98" s="94"/>
      <c r="GB98" s="94"/>
      <c r="GC98" s="94"/>
      <c r="GD98" s="94"/>
      <c r="GE98" s="94"/>
      <c r="GF98" s="94"/>
      <c r="GG98" s="94"/>
      <c r="GH98" s="94"/>
      <c r="GI98" s="94"/>
      <c r="GJ98" s="94"/>
      <c r="GK98" s="94"/>
      <c r="GL98" s="94"/>
      <c r="GM98" s="94"/>
      <c r="GN98" s="94"/>
      <c r="GO98" s="94"/>
      <c r="GP98" s="94"/>
      <c r="GQ98" s="94"/>
    </row>
    <row r="99" spans="1:1024" ht="48.6">
      <c r="A99" s="130">
        <v>10</v>
      </c>
      <c r="B99" s="146" t="s">
        <v>244</v>
      </c>
      <c r="C99" s="147" t="s">
        <v>43</v>
      </c>
      <c r="D99" s="147" t="s">
        <v>424</v>
      </c>
      <c r="E99" s="147" t="s">
        <v>425</v>
      </c>
      <c r="F99" s="148" t="s">
        <v>426</v>
      </c>
      <c r="G99" s="147" t="s">
        <v>427</v>
      </c>
      <c r="H99" s="149">
        <v>9</v>
      </c>
      <c r="I99" s="149">
        <v>3</v>
      </c>
      <c r="J99" s="149" t="s">
        <v>428</v>
      </c>
      <c r="K99" s="149">
        <v>2022</v>
      </c>
      <c r="L99" s="149">
        <v>1</v>
      </c>
      <c r="M99" s="150" t="s">
        <v>429</v>
      </c>
      <c r="N99" s="150" t="s">
        <v>173</v>
      </c>
      <c r="O99" s="95" t="s">
        <v>430</v>
      </c>
      <c r="P99" s="149" t="s">
        <v>73</v>
      </c>
      <c r="Q99" s="147" t="s">
        <v>431</v>
      </c>
      <c r="R99" s="146"/>
      <c r="S99" s="146"/>
      <c r="T99" s="147" t="s">
        <v>432</v>
      </c>
      <c r="U99" s="147"/>
      <c r="V99" s="149" t="s">
        <v>380</v>
      </c>
      <c r="W99" s="151" t="s">
        <v>433</v>
      </c>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c r="HP99" s="67"/>
      <c r="HQ99" s="67"/>
      <c r="HR99" s="67"/>
      <c r="HS99" s="67"/>
      <c r="HT99" s="67"/>
      <c r="HU99" s="67"/>
      <c r="HV99" s="67"/>
      <c r="HW99" s="67"/>
      <c r="HX99" s="67"/>
      <c r="HY99" s="67"/>
      <c r="HZ99" s="67"/>
      <c r="IA99" s="67"/>
      <c r="IB99" s="67"/>
      <c r="IC99" s="67"/>
      <c r="ID99" s="67"/>
      <c r="IE99" s="67"/>
      <c r="IF99" s="67"/>
      <c r="IG99" s="67"/>
      <c r="IH99" s="67"/>
      <c r="II99" s="67"/>
      <c r="IJ99" s="67"/>
      <c r="IK99" s="67"/>
      <c r="IL99" s="67"/>
      <c r="IM99" s="67"/>
      <c r="IN99" s="67"/>
      <c r="IO99" s="67"/>
      <c r="IP99" s="67"/>
      <c r="IQ99" s="67"/>
      <c r="IR99" s="67"/>
      <c r="IS99" s="67"/>
      <c r="IT99" s="67"/>
      <c r="IU99" s="67"/>
      <c r="IV99" s="67"/>
      <c r="IW99" s="67"/>
      <c r="IX99" s="67"/>
      <c r="IY99" s="67"/>
      <c r="IZ99" s="67"/>
      <c r="JA99" s="67"/>
      <c r="JB99" s="67"/>
      <c r="JC99" s="67"/>
      <c r="JD99" s="67"/>
      <c r="JE99" s="67"/>
      <c r="JF99" s="67"/>
      <c r="JG99" s="67"/>
      <c r="JH99" s="67"/>
      <c r="JI99" s="67"/>
      <c r="JJ99" s="67"/>
      <c r="JK99" s="67"/>
      <c r="JL99" s="67"/>
      <c r="JM99" s="67"/>
      <c r="JN99" s="67"/>
      <c r="JO99" s="67"/>
      <c r="JP99" s="67"/>
      <c r="JQ99" s="67"/>
      <c r="JR99" s="67"/>
      <c r="JS99" s="67"/>
      <c r="JT99" s="67"/>
      <c r="JU99" s="67"/>
      <c r="JV99" s="67"/>
      <c r="JW99" s="67"/>
      <c r="JX99" s="67"/>
      <c r="JY99" s="67"/>
      <c r="JZ99" s="67"/>
      <c r="KA99" s="67"/>
      <c r="KB99" s="67"/>
      <c r="KC99" s="67"/>
      <c r="KD99" s="67"/>
      <c r="KE99" s="67"/>
      <c r="KF99" s="67"/>
      <c r="KG99" s="67"/>
      <c r="KH99" s="67"/>
      <c r="KI99" s="67"/>
      <c r="KJ99" s="67"/>
      <c r="KK99" s="67"/>
      <c r="KL99" s="67"/>
      <c r="KM99" s="67"/>
      <c r="KN99" s="67"/>
      <c r="KO99" s="67"/>
      <c r="KP99" s="67"/>
      <c r="KQ99" s="67"/>
      <c r="KR99" s="67"/>
      <c r="KS99" s="67"/>
      <c r="KT99" s="67"/>
      <c r="KU99" s="67"/>
      <c r="KV99" s="67"/>
      <c r="KW99" s="67"/>
      <c r="KX99" s="67"/>
      <c r="KY99" s="67"/>
      <c r="KZ99" s="67"/>
      <c r="LA99" s="67"/>
      <c r="LB99" s="67"/>
      <c r="LC99" s="67"/>
      <c r="LD99" s="67"/>
      <c r="LE99" s="67"/>
      <c r="LF99" s="67"/>
      <c r="LG99" s="67"/>
      <c r="LH99" s="67"/>
      <c r="LI99" s="67"/>
      <c r="LJ99" s="67"/>
      <c r="LK99" s="67"/>
      <c r="LL99" s="67"/>
      <c r="LM99" s="67"/>
      <c r="LN99" s="67"/>
      <c r="LO99" s="67"/>
      <c r="LP99" s="67"/>
      <c r="LQ99" s="67"/>
      <c r="LR99" s="67"/>
      <c r="LS99" s="67"/>
      <c r="LT99" s="67"/>
      <c r="LU99" s="67"/>
      <c r="LV99" s="67"/>
      <c r="LW99" s="67"/>
      <c r="LX99" s="67"/>
      <c r="LY99" s="67"/>
      <c r="LZ99" s="67"/>
      <c r="MA99" s="67"/>
      <c r="MB99" s="67"/>
      <c r="MC99" s="67"/>
      <c r="MD99" s="67"/>
      <c r="ME99" s="67"/>
      <c r="MF99" s="67"/>
      <c r="MG99" s="67"/>
      <c r="MH99" s="67"/>
      <c r="MI99" s="67"/>
      <c r="MJ99" s="67"/>
      <c r="MK99" s="67"/>
      <c r="ML99" s="67"/>
      <c r="MM99" s="67"/>
      <c r="MN99" s="67"/>
      <c r="MO99" s="67"/>
      <c r="MP99" s="67"/>
      <c r="MQ99" s="67"/>
      <c r="MR99" s="67"/>
      <c r="MS99" s="67"/>
      <c r="MT99" s="67"/>
      <c r="MU99" s="67"/>
      <c r="MV99" s="67"/>
      <c r="MW99" s="67"/>
      <c r="MX99" s="67"/>
      <c r="MY99" s="67"/>
      <c r="MZ99" s="67"/>
      <c r="NA99" s="67"/>
      <c r="NB99" s="67"/>
      <c r="NC99" s="67"/>
      <c r="ND99" s="67"/>
      <c r="NE99" s="67"/>
      <c r="NF99" s="67"/>
      <c r="NG99" s="67"/>
      <c r="NH99" s="67"/>
      <c r="NI99" s="67"/>
      <c r="NJ99" s="67"/>
      <c r="NK99" s="67"/>
      <c r="NL99" s="67"/>
      <c r="NM99" s="67"/>
      <c r="NN99" s="67"/>
      <c r="NO99" s="67"/>
      <c r="NP99" s="67"/>
      <c r="NQ99" s="67"/>
      <c r="NR99" s="67"/>
      <c r="NS99" s="67"/>
      <c r="NT99" s="67"/>
      <c r="NU99" s="67"/>
      <c r="NV99" s="67"/>
      <c r="NW99" s="67"/>
      <c r="NX99" s="67"/>
      <c r="NY99" s="67"/>
      <c r="NZ99" s="67"/>
      <c r="OA99" s="67"/>
      <c r="OB99" s="67"/>
      <c r="OC99" s="67"/>
      <c r="OD99" s="67"/>
      <c r="OE99" s="67"/>
      <c r="OF99" s="67"/>
      <c r="OG99" s="67"/>
      <c r="OH99" s="67"/>
      <c r="OI99" s="67"/>
      <c r="OJ99" s="67"/>
      <c r="OK99" s="67"/>
      <c r="OL99" s="67"/>
      <c r="OM99" s="67"/>
      <c r="ON99" s="67"/>
      <c r="OO99" s="67"/>
      <c r="OP99" s="67"/>
      <c r="OQ99" s="67"/>
      <c r="OR99" s="67"/>
      <c r="OS99" s="67"/>
      <c r="OT99" s="67"/>
      <c r="OU99" s="67"/>
      <c r="OV99" s="67"/>
      <c r="OW99" s="67"/>
      <c r="OX99" s="67"/>
      <c r="OY99" s="67"/>
      <c r="OZ99" s="67"/>
      <c r="PA99" s="67"/>
      <c r="PB99" s="67"/>
      <c r="PC99" s="67"/>
      <c r="PD99" s="67"/>
      <c r="PE99" s="67"/>
      <c r="PF99" s="67"/>
      <c r="PG99" s="67"/>
      <c r="PH99" s="67"/>
      <c r="PI99" s="67"/>
      <c r="PJ99" s="67"/>
      <c r="PK99" s="67"/>
      <c r="PL99" s="67"/>
      <c r="PM99" s="67"/>
      <c r="PN99" s="67"/>
      <c r="PO99" s="67"/>
      <c r="PP99" s="67"/>
      <c r="PQ99" s="67"/>
      <c r="PR99" s="67"/>
      <c r="PS99" s="67"/>
      <c r="PT99" s="67"/>
      <c r="PU99" s="67"/>
      <c r="PV99" s="67"/>
      <c r="PW99" s="67"/>
      <c r="PX99" s="67"/>
      <c r="PY99" s="67"/>
      <c r="PZ99" s="67"/>
      <c r="QA99" s="67"/>
      <c r="QB99" s="67"/>
      <c r="QC99" s="67"/>
      <c r="QD99" s="67"/>
      <c r="QE99" s="67"/>
      <c r="QF99" s="67"/>
      <c r="QG99" s="67"/>
      <c r="QH99" s="67"/>
      <c r="QI99" s="67"/>
      <c r="QJ99" s="67"/>
      <c r="QK99" s="67"/>
      <c r="QL99" s="67"/>
      <c r="QM99" s="67"/>
      <c r="QN99" s="67"/>
      <c r="QO99" s="67"/>
      <c r="QP99" s="67"/>
      <c r="QQ99" s="67"/>
      <c r="QR99" s="67"/>
      <c r="QS99" s="67"/>
      <c r="QT99" s="67"/>
      <c r="QU99" s="67"/>
      <c r="QV99" s="67"/>
      <c r="QW99" s="67"/>
      <c r="QX99" s="67"/>
      <c r="QY99" s="67"/>
      <c r="QZ99" s="67"/>
      <c r="RA99" s="67"/>
      <c r="RB99" s="67"/>
      <c r="RC99" s="67"/>
      <c r="RD99" s="67"/>
      <c r="RE99" s="67"/>
      <c r="RF99" s="67"/>
      <c r="RG99" s="67"/>
      <c r="RH99" s="67"/>
      <c r="RI99" s="67"/>
      <c r="RJ99" s="67"/>
      <c r="RK99" s="67"/>
      <c r="RL99" s="67"/>
      <c r="RM99" s="67"/>
      <c r="RN99" s="67"/>
      <c r="RO99" s="67"/>
      <c r="RP99" s="67"/>
      <c r="RQ99" s="67"/>
      <c r="RR99" s="67"/>
      <c r="RS99" s="67"/>
      <c r="RT99" s="67"/>
      <c r="RU99" s="67"/>
      <c r="RV99" s="67"/>
      <c r="RW99" s="67"/>
      <c r="RX99" s="67"/>
      <c r="RY99" s="67"/>
      <c r="RZ99" s="67"/>
      <c r="SA99" s="67"/>
      <c r="SB99" s="67"/>
      <c r="SC99" s="67"/>
      <c r="SD99" s="67"/>
      <c r="SE99" s="67"/>
      <c r="SF99" s="67"/>
      <c r="SG99" s="67"/>
      <c r="SH99" s="67"/>
      <c r="SI99" s="67"/>
      <c r="SJ99" s="67"/>
      <c r="SK99" s="67"/>
      <c r="SL99" s="67"/>
      <c r="SM99" s="67"/>
      <c r="SN99" s="67"/>
      <c r="SO99" s="67"/>
      <c r="SP99" s="67"/>
      <c r="SQ99" s="67"/>
      <c r="SR99" s="67"/>
      <c r="SS99" s="67"/>
      <c r="ST99" s="67"/>
      <c r="SU99" s="67"/>
      <c r="SV99" s="67"/>
      <c r="SW99" s="67"/>
      <c r="SX99" s="67"/>
      <c r="SY99" s="67"/>
      <c r="SZ99" s="67"/>
      <c r="TA99" s="67"/>
      <c r="TB99" s="67"/>
      <c r="TC99" s="67"/>
      <c r="TD99" s="67"/>
      <c r="TE99" s="67"/>
      <c r="TF99" s="67"/>
      <c r="TG99" s="67"/>
      <c r="TH99" s="67"/>
      <c r="TI99" s="67"/>
      <c r="TJ99" s="67"/>
      <c r="TK99" s="67"/>
      <c r="TL99" s="67"/>
      <c r="TM99" s="67"/>
      <c r="TN99" s="67"/>
      <c r="TO99" s="67"/>
      <c r="TP99" s="67"/>
      <c r="TQ99" s="67"/>
      <c r="TR99" s="67"/>
      <c r="TS99" s="67"/>
      <c r="TT99" s="67"/>
      <c r="TU99" s="67"/>
      <c r="TV99" s="67"/>
      <c r="TW99" s="67"/>
      <c r="TX99" s="67"/>
      <c r="TY99" s="67"/>
      <c r="TZ99" s="67"/>
      <c r="UA99" s="67"/>
      <c r="UB99" s="67"/>
      <c r="UC99" s="67"/>
      <c r="UD99" s="67"/>
      <c r="UE99" s="67"/>
      <c r="UF99" s="67"/>
      <c r="UG99" s="67"/>
      <c r="UH99" s="67"/>
      <c r="UI99" s="67"/>
      <c r="UJ99" s="67"/>
      <c r="UK99" s="67"/>
      <c r="UL99" s="67"/>
      <c r="UM99" s="67"/>
      <c r="UN99" s="67"/>
      <c r="UO99" s="67"/>
      <c r="UP99" s="67"/>
      <c r="UQ99" s="67"/>
      <c r="UR99" s="67"/>
      <c r="US99" s="67"/>
      <c r="UT99" s="67"/>
      <c r="UU99" s="67"/>
      <c r="UV99" s="67"/>
      <c r="UW99" s="67"/>
      <c r="UX99" s="67"/>
      <c r="UY99" s="67"/>
      <c r="UZ99" s="67"/>
      <c r="VA99" s="67"/>
      <c r="VB99" s="67"/>
      <c r="VC99" s="67"/>
      <c r="VD99" s="67"/>
      <c r="VE99" s="67"/>
      <c r="VF99" s="67"/>
      <c r="VG99" s="67"/>
      <c r="VH99" s="67"/>
      <c r="VI99" s="67"/>
      <c r="VJ99" s="67"/>
      <c r="VK99" s="67"/>
      <c r="VL99" s="67"/>
      <c r="VM99" s="67"/>
      <c r="VN99" s="67"/>
      <c r="VO99" s="67"/>
      <c r="VP99" s="67"/>
      <c r="VQ99" s="67"/>
      <c r="VR99" s="67"/>
      <c r="VS99" s="67"/>
      <c r="VT99" s="67"/>
      <c r="VU99" s="67"/>
      <c r="VV99" s="67"/>
      <c r="VW99" s="67"/>
      <c r="VX99" s="67"/>
      <c r="VY99" s="67"/>
      <c r="VZ99" s="67"/>
      <c r="WA99" s="67"/>
      <c r="WB99" s="67"/>
      <c r="WC99" s="67"/>
      <c r="WD99" s="67"/>
      <c r="WE99" s="67"/>
      <c r="WF99" s="67"/>
      <c r="WG99" s="67"/>
      <c r="WH99" s="67"/>
      <c r="WI99" s="67"/>
      <c r="WJ99" s="67"/>
      <c r="WK99" s="67"/>
      <c r="WL99" s="67"/>
      <c r="WM99" s="67"/>
      <c r="WN99" s="67"/>
      <c r="WO99" s="67"/>
      <c r="WP99" s="67"/>
      <c r="WQ99" s="67"/>
      <c r="WR99" s="67"/>
      <c r="WS99" s="67"/>
      <c r="WT99" s="67"/>
      <c r="WU99" s="67"/>
      <c r="WV99" s="67"/>
      <c r="WW99" s="67"/>
      <c r="WX99" s="67"/>
      <c r="WY99" s="67"/>
      <c r="WZ99" s="67"/>
      <c r="XA99" s="67"/>
      <c r="XB99" s="67"/>
      <c r="XC99" s="67"/>
      <c r="XD99" s="67"/>
      <c r="XE99" s="67"/>
      <c r="XF99" s="67"/>
      <c r="XG99" s="67"/>
      <c r="XH99" s="67"/>
      <c r="XI99" s="67"/>
      <c r="XJ99" s="67"/>
      <c r="XK99" s="67"/>
      <c r="XL99" s="67"/>
      <c r="XM99" s="67"/>
      <c r="XN99" s="67"/>
      <c r="XO99" s="67"/>
      <c r="XP99" s="67"/>
      <c r="XQ99" s="67"/>
      <c r="XR99" s="67"/>
      <c r="XS99" s="67"/>
      <c r="XT99" s="67"/>
      <c r="XU99" s="67"/>
      <c r="XV99" s="67"/>
      <c r="XW99" s="67"/>
      <c r="XX99" s="67"/>
      <c r="XY99" s="67"/>
      <c r="XZ99" s="67"/>
      <c r="YA99" s="67"/>
      <c r="YB99" s="67"/>
      <c r="YC99" s="67"/>
      <c r="YD99" s="67"/>
      <c r="YE99" s="67"/>
      <c r="YF99" s="67"/>
      <c r="YG99" s="67"/>
      <c r="YH99" s="67"/>
      <c r="YI99" s="67"/>
      <c r="YJ99" s="67"/>
      <c r="YK99" s="67"/>
      <c r="YL99" s="67"/>
      <c r="YM99" s="67"/>
      <c r="YN99" s="67"/>
      <c r="YO99" s="67"/>
      <c r="YP99" s="67"/>
      <c r="YQ99" s="67"/>
      <c r="YR99" s="67"/>
      <c r="YS99" s="67"/>
      <c r="YT99" s="67"/>
      <c r="YU99" s="67"/>
      <c r="YV99" s="67"/>
      <c r="YW99" s="67"/>
      <c r="YX99" s="67"/>
      <c r="YY99" s="67"/>
      <c r="YZ99" s="67"/>
      <c r="ZA99" s="67"/>
      <c r="ZB99" s="67"/>
      <c r="ZC99" s="67"/>
      <c r="ZD99" s="67"/>
      <c r="ZE99" s="67"/>
      <c r="ZF99" s="67"/>
      <c r="ZG99" s="67"/>
      <c r="ZH99" s="67"/>
      <c r="ZI99" s="67"/>
      <c r="ZJ99" s="67"/>
      <c r="ZK99" s="67"/>
      <c r="ZL99" s="67"/>
      <c r="ZM99" s="67"/>
      <c r="ZN99" s="67"/>
      <c r="ZO99" s="67"/>
      <c r="ZP99" s="67"/>
      <c r="ZQ99" s="67"/>
      <c r="ZR99" s="67"/>
      <c r="ZS99" s="67"/>
      <c r="ZT99" s="67"/>
      <c r="ZU99" s="67"/>
      <c r="ZV99" s="67"/>
      <c r="ZW99" s="67"/>
      <c r="ZX99" s="67"/>
      <c r="ZY99" s="67"/>
      <c r="ZZ99" s="67"/>
      <c r="AAA99" s="67"/>
      <c r="AAB99" s="67"/>
      <c r="AAC99" s="67"/>
      <c r="AAD99" s="67"/>
      <c r="AAE99" s="67"/>
      <c r="AAF99" s="67"/>
      <c r="AAG99" s="67"/>
      <c r="AAH99" s="67"/>
      <c r="AAI99" s="67"/>
      <c r="AAJ99" s="67"/>
      <c r="AAK99" s="67"/>
      <c r="AAL99" s="67"/>
      <c r="AAM99" s="67"/>
      <c r="AAN99" s="67"/>
      <c r="AAO99" s="67"/>
      <c r="AAP99" s="67"/>
      <c r="AAQ99" s="67"/>
      <c r="AAR99" s="67"/>
      <c r="AAS99" s="67"/>
      <c r="AAT99" s="67"/>
      <c r="AAU99" s="67"/>
      <c r="AAV99" s="67"/>
      <c r="AAW99" s="67"/>
      <c r="AAX99" s="67"/>
      <c r="AAY99" s="67"/>
      <c r="AAZ99" s="67"/>
      <c r="ABA99" s="67"/>
      <c r="ABB99" s="67"/>
      <c r="ABC99" s="67"/>
      <c r="ABD99" s="67"/>
      <c r="ABE99" s="67"/>
      <c r="ABF99" s="67"/>
      <c r="ABG99" s="67"/>
      <c r="ABH99" s="67"/>
      <c r="ABI99" s="67"/>
      <c r="ABJ99" s="67"/>
      <c r="ABK99" s="67"/>
      <c r="ABL99" s="67"/>
      <c r="ABM99" s="67"/>
      <c r="ABN99" s="67"/>
      <c r="ABO99" s="67"/>
      <c r="ABP99" s="67"/>
      <c r="ABQ99" s="67"/>
      <c r="ABR99" s="67"/>
      <c r="ABS99" s="67"/>
      <c r="ABT99" s="67"/>
      <c r="ABU99" s="67"/>
      <c r="ABV99" s="67"/>
      <c r="ABW99" s="67"/>
      <c r="ABX99" s="67"/>
      <c r="ABY99" s="67"/>
      <c r="ABZ99" s="67"/>
      <c r="ACA99" s="67"/>
      <c r="ACB99" s="67"/>
      <c r="ACC99" s="67"/>
      <c r="ACD99" s="67"/>
      <c r="ACE99" s="67"/>
      <c r="ACF99" s="67"/>
      <c r="ACG99" s="67"/>
      <c r="ACH99" s="67"/>
      <c r="ACI99" s="67"/>
      <c r="ACJ99" s="67"/>
      <c r="ACK99" s="67"/>
      <c r="ACL99" s="67"/>
      <c r="ACM99" s="67"/>
      <c r="ACN99" s="67"/>
      <c r="ACO99" s="67"/>
      <c r="ACP99" s="67"/>
      <c r="ACQ99" s="67"/>
      <c r="ACR99" s="67"/>
      <c r="ACS99" s="67"/>
      <c r="ACT99" s="67"/>
      <c r="ACU99" s="67"/>
      <c r="ACV99" s="67"/>
      <c r="ACW99" s="67"/>
      <c r="ACX99" s="67"/>
      <c r="ACY99" s="67"/>
      <c r="ACZ99" s="67"/>
      <c r="ADA99" s="67"/>
      <c r="ADB99" s="67"/>
      <c r="ADC99" s="67"/>
      <c r="ADD99" s="67"/>
      <c r="ADE99" s="67"/>
      <c r="ADF99" s="67"/>
      <c r="ADG99" s="67"/>
      <c r="ADH99" s="67"/>
      <c r="ADI99" s="67"/>
      <c r="ADJ99" s="67"/>
      <c r="ADK99" s="67"/>
      <c r="ADL99" s="67"/>
      <c r="ADM99" s="67"/>
      <c r="ADN99" s="67"/>
      <c r="ADO99" s="67"/>
      <c r="ADP99" s="67"/>
      <c r="ADQ99" s="67"/>
      <c r="ADR99" s="67"/>
      <c r="ADS99" s="67"/>
      <c r="ADT99" s="67"/>
      <c r="ADU99" s="67"/>
      <c r="ADV99" s="67"/>
      <c r="ADW99" s="67"/>
      <c r="ADX99" s="67"/>
      <c r="ADY99" s="67"/>
      <c r="ADZ99" s="67"/>
      <c r="AEA99" s="67"/>
      <c r="AEB99" s="67"/>
      <c r="AEC99" s="67"/>
      <c r="AED99" s="67"/>
      <c r="AEE99" s="67"/>
      <c r="AEF99" s="67"/>
      <c r="AEG99" s="67"/>
      <c r="AEH99" s="67"/>
      <c r="AEI99" s="67"/>
      <c r="AEJ99" s="67"/>
      <c r="AEK99" s="67"/>
      <c r="AEL99" s="67"/>
      <c r="AEM99" s="67"/>
      <c r="AEN99" s="67"/>
      <c r="AEO99" s="67"/>
      <c r="AEP99" s="67"/>
      <c r="AEQ99" s="67"/>
      <c r="AER99" s="67"/>
      <c r="AES99" s="67"/>
      <c r="AET99" s="67"/>
      <c r="AEU99" s="67"/>
      <c r="AEV99" s="67"/>
      <c r="AEW99" s="67"/>
      <c r="AEX99" s="67"/>
      <c r="AEY99" s="67"/>
      <c r="AEZ99" s="67"/>
      <c r="AFA99" s="67"/>
      <c r="AFB99" s="67"/>
      <c r="AFC99" s="67"/>
      <c r="AFD99" s="67"/>
      <c r="AFE99" s="67"/>
      <c r="AFF99" s="67"/>
      <c r="AFG99" s="67"/>
      <c r="AFH99" s="67"/>
      <c r="AFI99" s="67"/>
      <c r="AFJ99" s="67"/>
      <c r="AFK99" s="67"/>
      <c r="AFL99" s="67"/>
      <c r="AFM99" s="67"/>
      <c r="AFN99" s="67"/>
      <c r="AFO99" s="67"/>
      <c r="AFP99" s="67"/>
      <c r="AFQ99" s="67"/>
      <c r="AFR99" s="67"/>
      <c r="AFS99" s="67"/>
      <c r="AFT99" s="67"/>
      <c r="AFU99" s="67"/>
      <c r="AFV99" s="67"/>
      <c r="AFW99" s="67"/>
      <c r="AFX99" s="67"/>
      <c r="AFY99" s="67"/>
      <c r="AFZ99" s="67"/>
      <c r="AGA99" s="67"/>
      <c r="AGB99" s="67"/>
      <c r="AGC99" s="67"/>
      <c r="AGD99" s="67"/>
      <c r="AGE99" s="67"/>
      <c r="AGF99" s="67"/>
      <c r="AGG99" s="67"/>
      <c r="AGH99" s="67"/>
      <c r="AGI99" s="67"/>
      <c r="AGJ99" s="67"/>
      <c r="AGK99" s="67"/>
      <c r="AGL99" s="67"/>
      <c r="AGM99" s="67"/>
      <c r="AGN99" s="67"/>
      <c r="AGO99" s="67"/>
      <c r="AGP99" s="67"/>
      <c r="AGQ99" s="67"/>
      <c r="AGR99" s="67"/>
      <c r="AGS99" s="67"/>
      <c r="AGT99" s="67"/>
      <c r="AGU99" s="67"/>
      <c r="AGV99" s="67"/>
      <c r="AGW99" s="67"/>
      <c r="AGX99" s="67"/>
      <c r="AGY99" s="67"/>
      <c r="AGZ99" s="67"/>
      <c r="AHA99" s="67"/>
      <c r="AHB99" s="67"/>
      <c r="AHC99" s="67"/>
      <c r="AHD99" s="67"/>
      <c r="AHE99" s="67"/>
      <c r="AHF99" s="67"/>
      <c r="AHG99" s="67"/>
      <c r="AHH99" s="67"/>
      <c r="AHI99" s="67"/>
      <c r="AHJ99" s="67"/>
      <c r="AHK99" s="67"/>
      <c r="AHL99" s="67"/>
      <c r="AHM99" s="67"/>
      <c r="AHN99" s="67"/>
      <c r="AHO99" s="67"/>
      <c r="AHP99" s="67"/>
      <c r="AHQ99" s="67"/>
      <c r="AHR99" s="67"/>
      <c r="AHS99" s="67"/>
      <c r="AHT99" s="67"/>
      <c r="AHU99" s="67"/>
      <c r="AHV99" s="67"/>
      <c r="AHW99" s="67"/>
      <c r="AHX99" s="67"/>
      <c r="AHY99" s="67"/>
      <c r="AHZ99" s="67"/>
      <c r="AIA99" s="67"/>
      <c r="AIB99" s="67"/>
      <c r="AIC99" s="67"/>
      <c r="AID99" s="67"/>
      <c r="AIE99" s="67"/>
      <c r="AIF99" s="67"/>
      <c r="AIG99" s="67"/>
      <c r="AIH99" s="67"/>
      <c r="AII99" s="67"/>
      <c r="AIJ99" s="67"/>
      <c r="AIK99" s="67"/>
      <c r="AIL99" s="67"/>
      <c r="AIM99" s="67"/>
      <c r="AIN99" s="67"/>
      <c r="AIO99" s="67"/>
      <c r="AIP99" s="67"/>
      <c r="AIQ99" s="67"/>
      <c r="AIR99" s="67"/>
      <c r="AIS99" s="67"/>
      <c r="AIT99" s="67"/>
      <c r="AIU99" s="67"/>
      <c r="AIV99" s="67"/>
      <c r="AIW99" s="67"/>
      <c r="AIX99" s="67"/>
      <c r="AIY99" s="67"/>
      <c r="AIZ99" s="67"/>
      <c r="AJA99" s="67"/>
      <c r="AJB99" s="67"/>
      <c r="AJC99" s="67"/>
      <c r="AJD99" s="67"/>
      <c r="AJE99" s="67"/>
      <c r="AJF99" s="67"/>
      <c r="AJG99" s="67"/>
      <c r="AJH99" s="67"/>
      <c r="AJI99" s="67"/>
      <c r="AJJ99" s="67"/>
      <c r="AJK99" s="67"/>
      <c r="AJL99" s="67"/>
      <c r="AJM99" s="67"/>
      <c r="AJN99" s="67"/>
      <c r="AJO99" s="67"/>
      <c r="AJP99" s="67"/>
      <c r="AJQ99" s="67"/>
      <c r="AJR99" s="67"/>
      <c r="AJS99" s="67"/>
      <c r="AJT99" s="67"/>
      <c r="AJU99" s="67"/>
      <c r="AJV99" s="67"/>
      <c r="AJW99" s="67"/>
      <c r="AJX99" s="67"/>
      <c r="AJY99" s="67"/>
      <c r="AJZ99" s="67"/>
      <c r="AKA99" s="67"/>
      <c r="AKB99" s="67"/>
      <c r="AKC99" s="67"/>
      <c r="AKD99" s="67"/>
      <c r="AKE99" s="67"/>
      <c r="AKF99" s="67"/>
      <c r="AKG99" s="67"/>
      <c r="AKH99" s="67"/>
      <c r="AKI99" s="67"/>
      <c r="AKJ99" s="67"/>
      <c r="AKK99" s="67"/>
      <c r="AKL99" s="67"/>
      <c r="AKM99" s="67"/>
      <c r="AKN99" s="67"/>
      <c r="AKO99" s="67"/>
      <c r="AKP99" s="67"/>
      <c r="AKQ99" s="67"/>
      <c r="AKR99" s="67"/>
      <c r="AKS99" s="67"/>
      <c r="AKT99" s="67"/>
      <c r="AKU99" s="67"/>
      <c r="AKV99" s="67"/>
      <c r="AKW99" s="67"/>
      <c r="AKX99" s="67"/>
      <c r="AKY99" s="67"/>
      <c r="AKZ99" s="67"/>
      <c r="ALA99" s="67"/>
      <c r="ALB99" s="67"/>
      <c r="ALC99" s="67"/>
      <c r="ALD99" s="67"/>
      <c r="ALE99" s="67"/>
      <c r="ALF99" s="67"/>
      <c r="ALG99" s="67"/>
      <c r="ALH99" s="67"/>
      <c r="ALI99" s="67"/>
      <c r="ALJ99" s="67"/>
      <c r="ALK99" s="67"/>
      <c r="ALL99" s="67"/>
      <c r="ALM99" s="67"/>
      <c r="ALN99" s="67"/>
      <c r="ALO99" s="67"/>
      <c r="ALP99" s="67"/>
      <c r="ALQ99" s="67"/>
      <c r="ALR99" s="67"/>
      <c r="ALS99" s="67"/>
      <c r="ALT99" s="67"/>
      <c r="ALU99" s="67"/>
      <c r="ALV99" s="67"/>
      <c r="ALW99" s="67"/>
      <c r="ALX99" s="67"/>
      <c r="ALY99" s="67"/>
      <c r="ALZ99" s="67"/>
      <c r="AMA99" s="67"/>
      <c r="AMB99" s="67"/>
      <c r="AMC99" s="67"/>
      <c r="AMD99" s="67"/>
      <c r="AME99" s="67"/>
      <c r="AMF99" s="67"/>
      <c r="AMG99" s="67"/>
      <c r="AMH99" s="67"/>
      <c r="AMI99" s="67"/>
      <c r="AMJ99" s="67"/>
    </row>
    <row r="100" spans="1:1024" s="77" customFormat="1" ht="21">
      <c r="A100" s="84"/>
      <c r="B100" s="84"/>
      <c r="C100" s="153" t="s">
        <v>1508</v>
      </c>
      <c r="D100" s="86"/>
      <c r="E100" s="87"/>
      <c r="F100" s="127" t="s">
        <v>1812</v>
      </c>
      <c r="G100" s="87"/>
      <c r="H100" s="84"/>
      <c r="I100" s="84"/>
      <c r="J100" s="84"/>
      <c r="K100" s="84"/>
      <c r="L100" s="84"/>
      <c r="M100" s="84"/>
      <c r="N100" s="84"/>
      <c r="O100" s="84"/>
      <c r="P100" s="84"/>
      <c r="Q100" s="86"/>
      <c r="R100" s="84"/>
      <c r="S100" s="84"/>
      <c r="T100" s="84"/>
      <c r="U100" s="84"/>
      <c r="V100" s="84"/>
      <c r="W100" s="88"/>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c r="EO100" s="66"/>
      <c r="EP100" s="66"/>
      <c r="EQ100" s="66"/>
      <c r="ER100" s="66"/>
      <c r="ES100" s="66"/>
      <c r="ET100" s="66"/>
      <c r="EU100" s="66"/>
      <c r="EV100" s="66"/>
      <c r="EW100" s="66"/>
      <c r="EX100" s="66"/>
      <c r="EY100" s="66"/>
      <c r="EZ100" s="66"/>
      <c r="FA100" s="66"/>
      <c r="FB100" s="66"/>
      <c r="FC100" s="66"/>
      <c r="FD100" s="66"/>
      <c r="FE100" s="66"/>
      <c r="FF100" s="66"/>
      <c r="FG100" s="66"/>
      <c r="FH100" s="66"/>
      <c r="FI100" s="66"/>
      <c r="FJ100" s="66"/>
      <c r="FK100" s="66"/>
      <c r="FL100" s="66"/>
      <c r="FM100" s="66"/>
      <c r="FN100" s="66"/>
      <c r="FO100" s="66"/>
      <c r="FP100" s="66"/>
      <c r="FQ100" s="66"/>
      <c r="FR100" s="66"/>
      <c r="FS100" s="66"/>
      <c r="FT100" s="66"/>
      <c r="FU100" s="66"/>
      <c r="FV100" s="66"/>
      <c r="FW100" s="66"/>
      <c r="FX100" s="66"/>
      <c r="FY100" s="66"/>
      <c r="FZ100" s="66"/>
      <c r="GA100" s="66"/>
      <c r="GB100" s="66"/>
      <c r="GC100" s="66"/>
      <c r="GD100" s="66"/>
      <c r="GE100" s="66"/>
      <c r="GF100" s="66"/>
      <c r="GG100" s="66"/>
      <c r="GH100" s="66"/>
      <c r="GI100" s="66"/>
      <c r="GJ100" s="66"/>
      <c r="GK100" s="66"/>
      <c r="GL100" s="66"/>
      <c r="GM100" s="66"/>
      <c r="GN100" s="66"/>
      <c r="GO100" s="66"/>
      <c r="GP100" s="66"/>
      <c r="GQ100" s="66"/>
      <c r="GR100" s="66"/>
      <c r="GS100" s="66"/>
      <c r="GT100" s="66"/>
      <c r="GU100" s="66"/>
      <c r="GV100" s="66"/>
      <c r="GW100" s="66"/>
      <c r="GX100" s="66"/>
      <c r="GY100" s="66"/>
      <c r="GZ100" s="66"/>
      <c r="HA100" s="66"/>
      <c r="HB100" s="66"/>
      <c r="HC100" s="66"/>
      <c r="HD100" s="66"/>
      <c r="HE100" s="66"/>
      <c r="HF100" s="66"/>
      <c r="HG100" s="66"/>
      <c r="HH100" s="66"/>
      <c r="HI100" s="66"/>
      <c r="HJ100" s="66"/>
      <c r="HK100" s="66"/>
      <c r="HL100" s="66"/>
      <c r="HM100" s="66"/>
      <c r="HN100" s="66"/>
      <c r="HO100" s="66"/>
      <c r="HP100" s="66"/>
      <c r="HQ100" s="66"/>
      <c r="HR100" s="66"/>
      <c r="HS100" s="66"/>
      <c r="HT100" s="66"/>
      <c r="HU100" s="66"/>
      <c r="HV100" s="66"/>
      <c r="HW100" s="66"/>
      <c r="HX100" s="66"/>
      <c r="HY100" s="66"/>
      <c r="HZ100" s="66"/>
      <c r="IA100" s="66"/>
      <c r="IB100" s="66"/>
      <c r="IC100" s="66"/>
      <c r="ID100" s="66"/>
      <c r="IE100" s="66"/>
      <c r="IF100" s="66"/>
      <c r="IG100" s="66"/>
      <c r="IH100" s="66"/>
      <c r="II100" s="66"/>
      <c r="IJ100" s="66"/>
      <c r="IK100" s="66"/>
      <c r="IL100" s="66"/>
      <c r="IM100" s="66"/>
      <c r="IN100" s="66"/>
      <c r="IO100" s="66"/>
      <c r="IP100" s="66"/>
      <c r="IQ100" s="66"/>
      <c r="IR100" s="66"/>
      <c r="IS100" s="66"/>
      <c r="IT100" s="66"/>
      <c r="IU100" s="66"/>
      <c r="IV100" s="66"/>
    </row>
    <row r="101" spans="1:1024" ht="60.75" customHeight="1">
      <c r="A101" s="90">
        <v>1</v>
      </c>
      <c r="B101" s="90" t="s">
        <v>1672</v>
      </c>
      <c r="C101" s="91" t="s">
        <v>1813</v>
      </c>
      <c r="D101" s="91" t="s">
        <v>1814</v>
      </c>
      <c r="E101" s="122" t="s">
        <v>434</v>
      </c>
      <c r="F101" s="91" t="s">
        <v>435</v>
      </c>
      <c r="G101" s="91" t="s">
        <v>436</v>
      </c>
      <c r="H101" s="90">
        <v>73</v>
      </c>
      <c r="I101" s="90">
        <v>1</v>
      </c>
      <c r="J101" s="90" t="s">
        <v>437</v>
      </c>
      <c r="K101" s="90">
        <v>2022</v>
      </c>
      <c r="L101" s="90"/>
      <c r="M101" s="71" t="s">
        <v>8</v>
      </c>
      <c r="N101" s="71" t="s">
        <v>173</v>
      </c>
      <c r="O101" s="71" t="s">
        <v>83</v>
      </c>
      <c r="P101" s="90" t="s">
        <v>73</v>
      </c>
      <c r="Q101" s="91" t="s">
        <v>117</v>
      </c>
      <c r="R101" s="71" t="s">
        <v>24</v>
      </c>
      <c r="S101" s="71" t="s">
        <v>73</v>
      </c>
      <c r="T101" s="91" t="s">
        <v>438</v>
      </c>
      <c r="U101" s="91" t="s">
        <v>439</v>
      </c>
      <c r="V101" s="90" t="s">
        <v>1624</v>
      </c>
      <c r="W101" s="93" t="str">
        <f>HYPERLINK("http://dx.doi.org/10.32604/cmc.2022.027021","http://dx.doi.org/10.32604/cmc.2022.027021")</f>
        <v>http://dx.doi.org/10.32604/cmc.2022.027021</v>
      </c>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94"/>
      <c r="DV101" s="94"/>
      <c r="DW101" s="94"/>
      <c r="DX101" s="94"/>
      <c r="DY101" s="94"/>
      <c r="DZ101" s="94"/>
      <c r="EA101" s="94"/>
      <c r="EB101" s="94"/>
      <c r="EC101" s="94"/>
      <c r="ED101" s="94"/>
      <c r="EE101" s="94"/>
      <c r="EF101" s="94"/>
      <c r="EG101" s="94"/>
      <c r="EH101" s="94"/>
      <c r="EI101" s="94"/>
      <c r="EJ101" s="94"/>
      <c r="EK101" s="94"/>
      <c r="EL101" s="94"/>
      <c r="EM101" s="94"/>
      <c r="EN101" s="94"/>
      <c r="EO101" s="94"/>
      <c r="EP101" s="94"/>
      <c r="EQ101" s="94"/>
      <c r="ER101" s="94"/>
      <c r="ES101" s="94"/>
      <c r="ET101" s="94"/>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94"/>
      <c r="FR101" s="94"/>
      <c r="FS101" s="94"/>
      <c r="FT101" s="94"/>
      <c r="FU101" s="94"/>
      <c r="FV101" s="94"/>
      <c r="FW101" s="94"/>
      <c r="FX101" s="94"/>
      <c r="FY101" s="94"/>
      <c r="FZ101" s="94"/>
      <c r="GA101" s="94"/>
      <c r="GB101" s="94"/>
      <c r="GC101" s="94"/>
      <c r="GD101" s="94"/>
      <c r="GE101" s="94"/>
      <c r="GF101" s="94"/>
      <c r="GG101" s="94"/>
      <c r="GH101" s="94"/>
      <c r="GI101" s="94"/>
      <c r="GJ101" s="94"/>
      <c r="GK101" s="94"/>
      <c r="GL101" s="94"/>
      <c r="GM101" s="94"/>
      <c r="GN101" s="94"/>
      <c r="GO101" s="94"/>
      <c r="GP101" s="94"/>
      <c r="GQ101" s="94"/>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row>
    <row r="102" spans="1:1024" ht="46.8">
      <c r="A102" s="90">
        <v>2</v>
      </c>
      <c r="B102" s="90" t="s">
        <v>1672</v>
      </c>
      <c r="C102" s="91" t="s">
        <v>1813</v>
      </c>
      <c r="D102" s="91" t="s">
        <v>1814</v>
      </c>
      <c r="E102" s="122" t="s">
        <v>434</v>
      </c>
      <c r="F102" s="91" t="s">
        <v>440</v>
      </c>
      <c r="G102" s="91" t="s">
        <v>441</v>
      </c>
      <c r="H102" s="90">
        <v>14</v>
      </c>
      <c r="I102" s="90">
        <v>5</v>
      </c>
      <c r="J102" s="90">
        <v>1044</v>
      </c>
      <c r="K102" s="90">
        <v>2022</v>
      </c>
      <c r="L102" s="90">
        <v>5</v>
      </c>
      <c r="M102" s="71" t="s">
        <v>8</v>
      </c>
      <c r="N102" s="71" t="s">
        <v>173</v>
      </c>
      <c r="O102" s="71" t="s">
        <v>107</v>
      </c>
      <c r="P102" s="90" t="s">
        <v>73</v>
      </c>
      <c r="Q102" s="91" t="s">
        <v>187</v>
      </c>
      <c r="R102" s="71" t="s">
        <v>24</v>
      </c>
      <c r="S102" s="71" t="s">
        <v>73</v>
      </c>
      <c r="T102" s="91"/>
      <c r="U102" s="91" t="s">
        <v>442</v>
      </c>
      <c r="V102" s="90" t="s">
        <v>1624</v>
      </c>
      <c r="W102" s="93" t="str">
        <f>HYPERLINK("http://dx.doi.org/10.3390/sym14051044","http://dx.doi.org/10.3390/sym14051044")</f>
        <v>http://dx.doi.org/10.3390/sym14051044</v>
      </c>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c r="FT102" s="94"/>
      <c r="FU102" s="94"/>
      <c r="FV102" s="94"/>
      <c r="FW102" s="94"/>
      <c r="FX102" s="94"/>
      <c r="FY102" s="94"/>
      <c r="FZ102" s="94"/>
      <c r="GA102" s="94"/>
      <c r="GB102" s="94"/>
      <c r="GC102" s="94"/>
      <c r="GD102" s="94"/>
      <c r="GE102" s="94"/>
      <c r="GF102" s="94"/>
      <c r="GG102" s="94"/>
      <c r="GH102" s="94"/>
      <c r="GI102" s="94"/>
      <c r="GJ102" s="94"/>
      <c r="GK102" s="94"/>
      <c r="GL102" s="94"/>
      <c r="GM102" s="94"/>
      <c r="GN102" s="94"/>
      <c r="GO102" s="94"/>
      <c r="GP102" s="94"/>
      <c r="GQ102" s="94"/>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row>
    <row r="103" spans="1:1024" ht="62.4">
      <c r="A103" s="90">
        <v>3</v>
      </c>
      <c r="B103" s="90" t="s">
        <v>1672</v>
      </c>
      <c r="C103" s="91" t="s">
        <v>1813</v>
      </c>
      <c r="D103" s="91" t="s">
        <v>1814</v>
      </c>
      <c r="E103" s="91" t="s">
        <v>1815</v>
      </c>
      <c r="F103" s="91" t="s">
        <v>443</v>
      </c>
      <c r="G103" s="91" t="s">
        <v>444</v>
      </c>
      <c r="H103" s="90">
        <v>178</v>
      </c>
      <c r="I103" s="90"/>
      <c r="J103" s="90">
        <v>109261</v>
      </c>
      <c r="K103" s="90">
        <v>2022</v>
      </c>
      <c r="L103" s="90">
        <v>10</v>
      </c>
      <c r="M103" s="71" t="s">
        <v>8</v>
      </c>
      <c r="N103" s="71" t="s">
        <v>173</v>
      </c>
      <c r="O103" s="71" t="s">
        <v>83</v>
      </c>
      <c r="P103" s="90" t="s">
        <v>73</v>
      </c>
      <c r="Q103" s="91" t="s">
        <v>134</v>
      </c>
      <c r="R103" s="71" t="s">
        <v>24</v>
      </c>
      <c r="S103" s="71" t="s">
        <v>73</v>
      </c>
      <c r="T103" s="91" t="s">
        <v>445</v>
      </c>
      <c r="U103" s="91" t="s">
        <v>446</v>
      </c>
      <c r="V103" s="90" t="s">
        <v>1624</v>
      </c>
      <c r="W103" s="93" t="str">
        <f>HYPERLINK("http://dx.doi.org/10.1016/j.ymssp.2022.109261","http://dx.doi.org/10.1016/j.ymssp.2022.109261")</f>
        <v>http://dx.doi.org/10.1016/j.ymssp.2022.109261</v>
      </c>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c r="FT103" s="94"/>
      <c r="FU103" s="94"/>
      <c r="FV103" s="94"/>
      <c r="FW103" s="94"/>
      <c r="FX103" s="94"/>
      <c r="FY103" s="94"/>
      <c r="FZ103" s="94"/>
      <c r="GA103" s="94"/>
      <c r="GB103" s="94"/>
      <c r="GC103" s="94"/>
      <c r="GD103" s="94"/>
      <c r="GE103" s="94"/>
      <c r="GF103" s="94"/>
      <c r="GG103" s="94"/>
      <c r="GH103" s="94"/>
      <c r="GI103" s="94"/>
      <c r="GJ103" s="94"/>
      <c r="GK103" s="94"/>
      <c r="GL103" s="94"/>
      <c r="GM103" s="94"/>
      <c r="GN103" s="94"/>
      <c r="GO103" s="94"/>
      <c r="GP103" s="94"/>
      <c r="GQ103" s="94"/>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row>
    <row r="104" spans="1:1024" ht="46.8">
      <c r="A104" s="90">
        <v>4</v>
      </c>
      <c r="B104" s="90" t="s">
        <v>1672</v>
      </c>
      <c r="C104" s="91" t="s">
        <v>1813</v>
      </c>
      <c r="D104" s="91" t="s">
        <v>1816</v>
      </c>
      <c r="E104" s="91" t="s">
        <v>1817</v>
      </c>
      <c r="F104" s="91" t="s">
        <v>447</v>
      </c>
      <c r="G104" s="91" t="s">
        <v>448</v>
      </c>
      <c r="H104" s="90">
        <v>27</v>
      </c>
      <c r="I104" s="90">
        <v>8</v>
      </c>
      <c r="J104" s="90" t="s">
        <v>449</v>
      </c>
      <c r="K104" s="90">
        <v>2022</v>
      </c>
      <c r="L104" s="90">
        <v>8</v>
      </c>
      <c r="M104" s="71" t="s">
        <v>8</v>
      </c>
      <c r="N104" s="71" t="s">
        <v>173</v>
      </c>
      <c r="O104" s="71" t="s">
        <v>83</v>
      </c>
      <c r="P104" s="90" t="s">
        <v>73</v>
      </c>
      <c r="Q104" s="91" t="s">
        <v>117</v>
      </c>
      <c r="R104" s="71" t="s">
        <v>24</v>
      </c>
      <c r="S104" s="71" t="s">
        <v>73</v>
      </c>
      <c r="T104" s="91" t="s">
        <v>450</v>
      </c>
      <c r="U104" s="91" t="s">
        <v>451</v>
      </c>
      <c r="V104" s="90" t="s">
        <v>1624</v>
      </c>
      <c r="W104" s="93" t="str">
        <f>HYPERLINK("http://dx.doi.org/10.1117/1.JBO.27.8.087001","http://dx.doi.org/10.1117/1.JBO.27.8.087001")</f>
        <v>http://dx.doi.org/10.1117/1.JBO.27.8.087001</v>
      </c>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4"/>
      <c r="FZ104" s="94"/>
      <c r="GA104" s="94"/>
      <c r="GB104" s="94"/>
      <c r="GC104" s="94"/>
      <c r="GD104" s="94"/>
      <c r="GE104" s="94"/>
      <c r="GF104" s="94"/>
      <c r="GG104" s="94"/>
      <c r="GH104" s="94"/>
      <c r="GI104" s="94"/>
      <c r="GJ104" s="94"/>
      <c r="GK104" s="94"/>
      <c r="GL104" s="94"/>
      <c r="GM104" s="94"/>
      <c r="GN104" s="94"/>
      <c r="GO104" s="94"/>
      <c r="GP104" s="94"/>
      <c r="GQ104" s="94"/>
    </row>
    <row r="105" spans="1:1024" ht="93.6">
      <c r="A105" s="90">
        <v>5</v>
      </c>
      <c r="B105" s="90" t="s">
        <v>1672</v>
      </c>
      <c r="C105" s="91" t="s">
        <v>1813</v>
      </c>
      <c r="D105" s="91" t="s">
        <v>1818</v>
      </c>
      <c r="E105" s="91" t="s">
        <v>1819</v>
      </c>
      <c r="F105" s="91" t="s">
        <v>452</v>
      </c>
      <c r="G105" s="91" t="s">
        <v>330</v>
      </c>
      <c r="H105" s="90">
        <v>12</v>
      </c>
      <c r="I105" s="90">
        <v>1</v>
      </c>
      <c r="J105" s="90">
        <v>18453</v>
      </c>
      <c r="K105" s="90">
        <v>2022</v>
      </c>
      <c r="L105" s="90">
        <v>11</v>
      </c>
      <c r="M105" s="71" t="s">
        <v>8</v>
      </c>
      <c r="N105" s="71" t="s">
        <v>173</v>
      </c>
      <c r="O105" s="71" t="s">
        <v>83</v>
      </c>
      <c r="P105" s="90" t="s">
        <v>73</v>
      </c>
      <c r="Q105" s="91" t="s">
        <v>174</v>
      </c>
      <c r="R105" s="71" t="s">
        <v>24</v>
      </c>
      <c r="S105" s="71" t="s">
        <v>73</v>
      </c>
      <c r="T105" s="91" t="s">
        <v>331</v>
      </c>
      <c r="U105" s="91"/>
      <c r="V105" s="90" t="s">
        <v>1624</v>
      </c>
      <c r="W105" s="93" t="str">
        <f>HYPERLINK("http://dx.doi.org/10.1038/s41598-022-21876-z","http://dx.doi.org/10.1038/s41598-022-21876-z")</f>
        <v>http://dx.doi.org/10.1038/s41598-022-21876-z</v>
      </c>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c r="FT105" s="94"/>
      <c r="FU105" s="94"/>
      <c r="FV105" s="94"/>
      <c r="FW105" s="94"/>
      <c r="FX105" s="94"/>
      <c r="FY105" s="94"/>
      <c r="FZ105" s="94"/>
      <c r="GA105" s="94"/>
      <c r="GB105" s="94"/>
      <c r="GC105" s="94"/>
      <c r="GD105" s="94"/>
      <c r="GE105" s="94"/>
      <c r="GF105" s="94"/>
      <c r="GG105" s="94"/>
      <c r="GH105" s="94"/>
      <c r="GI105" s="94"/>
      <c r="GJ105" s="94"/>
      <c r="GK105" s="94"/>
      <c r="GL105" s="94"/>
      <c r="GM105" s="94"/>
      <c r="GN105" s="94"/>
      <c r="GO105" s="94"/>
      <c r="GP105" s="94"/>
      <c r="GQ105" s="94"/>
    </row>
    <row r="106" spans="1:1024" ht="46.8">
      <c r="A106" s="90">
        <v>6</v>
      </c>
      <c r="B106" s="90" t="s">
        <v>1672</v>
      </c>
      <c r="C106" s="91" t="s">
        <v>1813</v>
      </c>
      <c r="D106" s="91" t="s">
        <v>1820</v>
      </c>
      <c r="E106" s="91" t="s">
        <v>1821</v>
      </c>
      <c r="F106" s="91" t="s">
        <v>453</v>
      </c>
      <c r="G106" s="91" t="s">
        <v>454</v>
      </c>
      <c r="H106" s="90">
        <v>249</v>
      </c>
      <c r="I106" s="90"/>
      <c r="J106" s="90">
        <v>168239</v>
      </c>
      <c r="K106" s="90">
        <v>2022</v>
      </c>
      <c r="L106" s="90">
        <v>1</v>
      </c>
      <c r="M106" s="71" t="s">
        <v>8</v>
      </c>
      <c r="N106" s="71" t="s">
        <v>173</v>
      </c>
      <c r="O106" s="71" t="s">
        <v>83</v>
      </c>
      <c r="P106" s="90" t="s">
        <v>84</v>
      </c>
      <c r="Q106" s="91" t="s">
        <v>174</v>
      </c>
      <c r="R106" s="71" t="s">
        <v>24</v>
      </c>
      <c r="S106" s="71" t="s">
        <v>73</v>
      </c>
      <c r="T106" s="91" t="s">
        <v>455</v>
      </c>
      <c r="U106" s="91" t="s">
        <v>456</v>
      </c>
      <c r="V106" s="90" t="s">
        <v>1624</v>
      </c>
      <c r="W106" s="93" t="str">
        <f>HYPERLINK("http://dx.doi.org/10.1016/j.ijleo.2021.168239","http://dx.doi.org/10.1016/j.ijleo.2021.168239")</f>
        <v>http://dx.doi.org/10.1016/j.ijleo.2021.168239</v>
      </c>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c r="FY106" s="94"/>
      <c r="FZ106" s="94"/>
      <c r="GA106" s="94"/>
      <c r="GB106" s="94"/>
      <c r="GC106" s="94"/>
      <c r="GD106" s="94"/>
      <c r="GE106" s="94"/>
      <c r="GF106" s="94"/>
      <c r="GG106" s="94"/>
      <c r="GH106" s="94"/>
      <c r="GI106" s="94"/>
      <c r="GJ106" s="94"/>
      <c r="GK106" s="94"/>
      <c r="GL106" s="94"/>
      <c r="GM106" s="94"/>
      <c r="GN106" s="94"/>
      <c r="GO106" s="94"/>
      <c r="GP106" s="94"/>
      <c r="GQ106" s="94"/>
    </row>
    <row r="107" spans="1:1024" ht="93.6">
      <c r="A107" s="90">
        <v>7</v>
      </c>
      <c r="B107" s="90" t="s">
        <v>1672</v>
      </c>
      <c r="C107" s="91" t="s">
        <v>1813</v>
      </c>
      <c r="D107" s="91" t="s">
        <v>1820</v>
      </c>
      <c r="E107" s="91" t="s">
        <v>1822</v>
      </c>
      <c r="F107" s="91" t="s">
        <v>457</v>
      </c>
      <c r="G107" s="91" t="s">
        <v>448</v>
      </c>
      <c r="H107" s="90">
        <v>27</v>
      </c>
      <c r="I107" s="90">
        <v>7</v>
      </c>
      <c r="J107" s="90" t="s">
        <v>458</v>
      </c>
      <c r="K107" s="90">
        <v>2022</v>
      </c>
      <c r="L107" s="90">
        <v>7</v>
      </c>
      <c r="M107" s="71" t="s">
        <v>8</v>
      </c>
      <c r="N107" s="71" t="s">
        <v>173</v>
      </c>
      <c r="O107" s="71" t="s">
        <v>83</v>
      </c>
      <c r="P107" s="90" t="s">
        <v>84</v>
      </c>
      <c r="Q107" s="91" t="s">
        <v>117</v>
      </c>
      <c r="R107" s="71" t="s">
        <v>24</v>
      </c>
      <c r="S107" s="71" t="s">
        <v>73</v>
      </c>
      <c r="T107" s="91" t="s">
        <v>450</v>
      </c>
      <c r="U107" s="91" t="s">
        <v>451</v>
      </c>
      <c r="V107" s="90" t="s">
        <v>1624</v>
      </c>
      <c r="W107" s="93" t="str">
        <f>HYPERLINK("http://dx.doi.org/10.1117/1.JBO.27.7.075002","http://dx.doi.org/10.1117/1.JBO.27.7.075002")</f>
        <v>http://dx.doi.org/10.1117/1.JBO.27.7.075002</v>
      </c>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c r="FT107" s="94"/>
      <c r="FU107" s="94"/>
      <c r="FV107" s="94"/>
      <c r="FW107" s="94"/>
      <c r="FX107" s="94"/>
      <c r="FY107" s="94"/>
      <c r="FZ107" s="94"/>
      <c r="GA107" s="94"/>
      <c r="GB107" s="94"/>
      <c r="GC107" s="94"/>
      <c r="GD107" s="94"/>
      <c r="GE107" s="94"/>
      <c r="GF107" s="94"/>
      <c r="GG107" s="94"/>
      <c r="GH107" s="94"/>
      <c r="GI107" s="94"/>
      <c r="GJ107" s="94"/>
      <c r="GK107" s="94"/>
      <c r="GL107" s="94"/>
      <c r="GM107" s="94"/>
      <c r="GN107" s="94"/>
      <c r="GO107" s="94"/>
      <c r="GP107" s="94"/>
      <c r="GQ107" s="94"/>
    </row>
    <row r="108" spans="1:1024" ht="78">
      <c r="A108" s="90">
        <v>8</v>
      </c>
      <c r="B108" s="90" t="s">
        <v>1672</v>
      </c>
      <c r="C108" s="91" t="s">
        <v>1813</v>
      </c>
      <c r="D108" s="91" t="s">
        <v>1823</v>
      </c>
      <c r="E108" s="91" t="s">
        <v>1824</v>
      </c>
      <c r="F108" s="91" t="s">
        <v>459</v>
      </c>
      <c r="G108" s="91" t="s">
        <v>460</v>
      </c>
      <c r="H108" s="90">
        <v>276</v>
      </c>
      <c r="I108" s="90"/>
      <c r="J108" s="90">
        <v>115554</v>
      </c>
      <c r="K108" s="90">
        <v>2022</v>
      </c>
      <c r="L108" s="90">
        <v>2</v>
      </c>
      <c r="M108" s="71" t="s">
        <v>8</v>
      </c>
      <c r="N108" s="71" t="s">
        <v>173</v>
      </c>
      <c r="O108" s="71" t="s">
        <v>83</v>
      </c>
      <c r="P108" s="90" t="s">
        <v>84</v>
      </c>
      <c r="Q108" s="91" t="s">
        <v>316</v>
      </c>
      <c r="R108" s="71" t="s">
        <v>24</v>
      </c>
      <c r="S108" s="71" t="s">
        <v>73</v>
      </c>
      <c r="T108" s="91" t="s">
        <v>461</v>
      </c>
      <c r="U108" s="91" t="s">
        <v>462</v>
      </c>
      <c r="V108" s="90" t="s">
        <v>1624</v>
      </c>
      <c r="W108" s="93" t="str">
        <f>HYPERLINK("http://dx.doi.org/10.1016/j.mseb.2021.115554","http://dx.doi.org/10.1016/j.mseb.2021.115554")</f>
        <v>http://dx.doi.org/10.1016/j.mseb.2021.115554</v>
      </c>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GA108" s="94"/>
      <c r="GB108" s="94"/>
      <c r="GC108" s="94"/>
      <c r="GD108" s="94"/>
      <c r="GE108" s="94"/>
      <c r="GF108" s="94"/>
      <c r="GG108" s="94"/>
      <c r="GH108" s="94"/>
      <c r="GI108" s="94"/>
      <c r="GJ108" s="94"/>
      <c r="GK108" s="94"/>
      <c r="GL108" s="94"/>
      <c r="GM108" s="94"/>
      <c r="GN108" s="94"/>
      <c r="GO108" s="94"/>
      <c r="GP108" s="94"/>
      <c r="GQ108" s="94"/>
    </row>
    <row r="109" spans="1:1024" ht="51.75" customHeight="1">
      <c r="A109" s="90">
        <v>9</v>
      </c>
      <c r="B109" s="90" t="s">
        <v>1672</v>
      </c>
      <c r="C109" s="91" t="s">
        <v>1813</v>
      </c>
      <c r="D109" s="91" t="s">
        <v>1825</v>
      </c>
      <c r="E109" s="91" t="s">
        <v>1826</v>
      </c>
      <c r="F109" s="91" t="s">
        <v>463</v>
      </c>
      <c r="G109" s="91" t="s">
        <v>464</v>
      </c>
      <c r="H109" s="90">
        <v>22</v>
      </c>
      <c r="I109" s="90">
        <v>19</v>
      </c>
      <c r="J109" s="90">
        <v>7444</v>
      </c>
      <c r="K109" s="90">
        <v>2022</v>
      </c>
      <c r="L109" s="90">
        <v>10</v>
      </c>
      <c r="M109" s="71" t="s">
        <v>8</v>
      </c>
      <c r="N109" s="71" t="s">
        <v>173</v>
      </c>
      <c r="O109" s="71" t="s">
        <v>107</v>
      </c>
      <c r="P109" s="90" t="s">
        <v>73</v>
      </c>
      <c r="Q109" s="91" t="s">
        <v>187</v>
      </c>
      <c r="R109" s="71" t="s">
        <v>24</v>
      </c>
      <c r="S109" s="71" t="s">
        <v>73</v>
      </c>
      <c r="T109" s="91"/>
      <c r="U109" s="91" t="s">
        <v>294</v>
      </c>
      <c r="V109" s="90" t="s">
        <v>1624</v>
      </c>
      <c r="W109" s="93" t="str">
        <f>HYPERLINK("http://dx.doi.org/10.3390/s22197444","http://dx.doi.org/10.3390/s22197444")</f>
        <v>http://dx.doi.org/10.3390/s22197444</v>
      </c>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4"/>
      <c r="FZ109" s="94"/>
      <c r="GA109" s="94"/>
      <c r="GB109" s="94"/>
      <c r="GC109" s="94"/>
      <c r="GD109" s="94"/>
      <c r="GE109" s="94"/>
      <c r="GF109" s="94"/>
      <c r="GG109" s="94"/>
      <c r="GH109" s="94"/>
      <c r="GI109" s="94"/>
      <c r="GJ109" s="94"/>
      <c r="GK109" s="94"/>
      <c r="GL109" s="94"/>
      <c r="GM109" s="94"/>
      <c r="GN109" s="94"/>
      <c r="GO109" s="94"/>
      <c r="GP109" s="94"/>
      <c r="GQ109" s="94"/>
    </row>
    <row r="110" spans="1:1024" ht="78">
      <c r="A110" s="90">
        <v>10</v>
      </c>
      <c r="B110" s="90" t="s">
        <v>1672</v>
      </c>
      <c r="C110" s="91" t="s">
        <v>1813</v>
      </c>
      <c r="D110" s="91" t="s">
        <v>1823</v>
      </c>
      <c r="E110" s="91" t="s">
        <v>1827</v>
      </c>
      <c r="F110" s="91" t="s">
        <v>465</v>
      </c>
      <c r="G110" s="91" t="s">
        <v>466</v>
      </c>
      <c r="H110" s="90">
        <v>106</v>
      </c>
      <c r="I110" s="90">
        <v>11</v>
      </c>
      <c r="J110" s="90">
        <v>115308</v>
      </c>
      <c r="K110" s="90">
        <v>2022</v>
      </c>
      <c r="L110" s="90">
        <v>9</v>
      </c>
      <c r="M110" s="71" t="s">
        <v>8</v>
      </c>
      <c r="N110" s="71" t="s">
        <v>173</v>
      </c>
      <c r="O110" s="71" t="s">
        <v>83</v>
      </c>
      <c r="P110" s="90" t="s">
        <v>84</v>
      </c>
      <c r="Q110" s="73" t="s">
        <v>117</v>
      </c>
      <c r="R110" s="71" t="s">
        <v>24</v>
      </c>
      <c r="S110" s="71" t="s">
        <v>73</v>
      </c>
      <c r="T110" s="91" t="s">
        <v>467</v>
      </c>
      <c r="U110" s="91" t="s">
        <v>468</v>
      </c>
      <c r="V110" s="90" t="s">
        <v>1624</v>
      </c>
      <c r="W110" s="93" t="str">
        <f>HYPERLINK("http://dx.doi.org/10.1103/PhysRevB.106.115308","http://dx.doi.org/10.1103/PhysRevB.106.115308")</f>
        <v>http://dx.doi.org/10.1103/PhysRevB.106.115308</v>
      </c>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4"/>
      <c r="FZ110" s="94"/>
      <c r="GA110" s="94"/>
      <c r="GB110" s="94"/>
      <c r="GC110" s="94"/>
      <c r="GD110" s="94"/>
      <c r="GE110" s="94"/>
      <c r="GF110" s="94"/>
      <c r="GG110" s="94"/>
      <c r="GH110" s="94"/>
      <c r="GI110" s="94"/>
      <c r="GJ110" s="94"/>
      <c r="GK110" s="94"/>
      <c r="GL110" s="94"/>
      <c r="GM110" s="94"/>
      <c r="GN110" s="94"/>
      <c r="GO110" s="94"/>
      <c r="GP110" s="94"/>
      <c r="GQ110" s="94"/>
    </row>
    <row r="111" spans="1:1024" ht="64.5" customHeight="1">
      <c r="A111" s="90">
        <v>11</v>
      </c>
      <c r="B111" s="90" t="s">
        <v>1672</v>
      </c>
      <c r="C111" s="91" t="s">
        <v>1813</v>
      </c>
      <c r="D111" s="91" t="s">
        <v>1823</v>
      </c>
      <c r="E111" s="91" t="s">
        <v>1828</v>
      </c>
      <c r="F111" s="91" t="s">
        <v>469</v>
      </c>
      <c r="G111" s="91" t="s">
        <v>470</v>
      </c>
      <c r="H111" s="90">
        <v>162</v>
      </c>
      <c r="I111" s="90"/>
      <c r="J111" s="90">
        <v>107102</v>
      </c>
      <c r="K111" s="90">
        <v>2022</v>
      </c>
      <c r="L111" s="90">
        <v>2</v>
      </c>
      <c r="M111" s="71" t="s">
        <v>8</v>
      </c>
      <c r="N111" s="71" t="s">
        <v>173</v>
      </c>
      <c r="O111" s="71" t="s">
        <v>83</v>
      </c>
      <c r="P111" s="90" t="s">
        <v>84</v>
      </c>
      <c r="Q111" s="91" t="s">
        <v>134</v>
      </c>
      <c r="R111" s="71" t="s">
        <v>24</v>
      </c>
      <c r="S111" s="71" t="s">
        <v>73</v>
      </c>
      <c r="T111" s="91" t="s">
        <v>471</v>
      </c>
      <c r="U111" s="91" t="s">
        <v>472</v>
      </c>
      <c r="V111" s="90" t="s">
        <v>1624</v>
      </c>
      <c r="W111" s="93" t="str">
        <f>HYPERLINK("http://dx.doi.org/10.1016/j.spmi.2021.107102","http://dx.doi.org/10.1016/j.spmi.2021.107102")</f>
        <v>http://dx.doi.org/10.1016/j.spmi.2021.107102</v>
      </c>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4"/>
      <c r="FZ111" s="94"/>
      <c r="GA111" s="94"/>
      <c r="GB111" s="94"/>
      <c r="GC111" s="94"/>
      <c r="GD111" s="94"/>
      <c r="GE111" s="94"/>
      <c r="GF111" s="94"/>
      <c r="GG111" s="94"/>
      <c r="GH111" s="94"/>
      <c r="GI111" s="94"/>
      <c r="GJ111" s="94"/>
      <c r="GK111" s="94"/>
      <c r="GL111" s="94"/>
      <c r="GM111" s="94"/>
      <c r="GN111" s="94"/>
      <c r="GO111" s="94"/>
      <c r="GP111" s="94"/>
      <c r="GQ111" s="94"/>
    </row>
    <row r="112" spans="1:1024" ht="78">
      <c r="A112" s="90">
        <v>12</v>
      </c>
      <c r="B112" s="90" t="s">
        <v>1672</v>
      </c>
      <c r="C112" s="91" t="s">
        <v>1813</v>
      </c>
      <c r="D112" s="91" t="s">
        <v>1829</v>
      </c>
      <c r="E112" s="91" t="s">
        <v>1830</v>
      </c>
      <c r="F112" s="91" t="s">
        <v>473</v>
      </c>
      <c r="G112" s="91" t="s">
        <v>474</v>
      </c>
      <c r="H112" s="90">
        <v>514</v>
      </c>
      <c r="I112" s="90"/>
      <c r="J112" s="90">
        <v>128152</v>
      </c>
      <c r="K112" s="90">
        <v>2022</v>
      </c>
      <c r="L112" s="90">
        <v>7</v>
      </c>
      <c r="M112" s="71" t="s">
        <v>8</v>
      </c>
      <c r="N112" s="71" t="s">
        <v>173</v>
      </c>
      <c r="O112" s="71" t="s">
        <v>83</v>
      </c>
      <c r="P112" s="90" t="s">
        <v>73</v>
      </c>
      <c r="Q112" s="91" t="s">
        <v>316</v>
      </c>
      <c r="R112" s="71" t="s">
        <v>24</v>
      </c>
      <c r="S112" s="71" t="s">
        <v>73</v>
      </c>
      <c r="T112" s="91" t="s">
        <v>475</v>
      </c>
      <c r="U112" s="91" t="s">
        <v>476</v>
      </c>
      <c r="V112" s="90" t="s">
        <v>1624</v>
      </c>
      <c r="W112" s="93" t="str">
        <f>HYPERLINK("http://dx.doi.org/10.1016/j.optcom.2022.128152","http://dx.doi.org/10.1016/j.optcom.2022.128152")</f>
        <v>http://dx.doi.org/10.1016/j.optcom.2022.128152</v>
      </c>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c r="GF112" s="94"/>
      <c r="GG112" s="94"/>
      <c r="GH112" s="94"/>
      <c r="GI112" s="94"/>
      <c r="GJ112" s="94"/>
      <c r="GK112" s="94"/>
      <c r="GL112" s="94"/>
      <c r="GM112" s="94"/>
      <c r="GN112" s="94"/>
      <c r="GO112" s="94"/>
      <c r="GP112" s="94"/>
      <c r="GQ112" s="94"/>
    </row>
    <row r="113" spans="1:199" ht="64.5" customHeight="1">
      <c r="A113" s="90">
        <v>13</v>
      </c>
      <c r="B113" s="71" t="s">
        <v>1672</v>
      </c>
      <c r="C113" s="72" t="s">
        <v>1813</v>
      </c>
      <c r="D113" s="73" t="s">
        <v>1831</v>
      </c>
      <c r="E113" s="72" t="s">
        <v>1832</v>
      </c>
      <c r="F113" s="72" t="s">
        <v>477</v>
      </c>
      <c r="G113" s="72" t="s">
        <v>478</v>
      </c>
      <c r="H113" s="71" t="s">
        <v>167</v>
      </c>
      <c r="I113" s="71" t="s">
        <v>394</v>
      </c>
      <c r="J113" s="71" t="s">
        <v>479</v>
      </c>
      <c r="K113" s="71" t="s">
        <v>69</v>
      </c>
      <c r="L113" s="71" t="s">
        <v>91</v>
      </c>
      <c r="M113" s="71" t="s">
        <v>1600</v>
      </c>
      <c r="N113" s="71" t="s">
        <v>173</v>
      </c>
      <c r="O113" s="71" t="s">
        <v>107</v>
      </c>
      <c r="P113" s="71" t="s">
        <v>73</v>
      </c>
      <c r="Q113" s="73" t="s">
        <v>187</v>
      </c>
      <c r="R113" s="71" t="s">
        <v>24</v>
      </c>
      <c r="S113" s="71" t="s">
        <v>73</v>
      </c>
      <c r="T113" s="71"/>
      <c r="U113" s="71" t="s">
        <v>480</v>
      </c>
      <c r="V113" s="71" t="s">
        <v>1624</v>
      </c>
      <c r="W113" s="93" t="s">
        <v>481</v>
      </c>
    </row>
    <row r="114" spans="1:199" ht="46.8">
      <c r="A114" s="90">
        <v>14</v>
      </c>
      <c r="B114" s="90" t="s">
        <v>1672</v>
      </c>
      <c r="C114" s="91" t="s">
        <v>1813</v>
      </c>
      <c r="D114" s="91" t="s">
        <v>1814</v>
      </c>
      <c r="E114" s="91" t="s">
        <v>1833</v>
      </c>
      <c r="F114" s="91" t="s">
        <v>482</v>
      </c>
      <c r="G114" s="91" t="s">
        <v>483</v>
      </c>
      <c r="H114" s="90">
        <v>10</v>
      </c>
      <c r="I114" s="90">
        <v>15</v>
      </c>
      <c r="J114" s="90" t="s">
        <v>484</v>
      </c>
      <c r="K114" s="90">
        <v>2022</v>
      </c>
      <c r="L114" s="90">
        <v>8</v>
      </c>
      <c r="M114" s="71" t="s">
        <v>8</v>
      </c>
      <c r="N114" s="71" t="s">
        <v>173</v>
      </c>
      <c r="O114" s="71" t="s">
        <v>107</v>
      </c>
      <c r="P114" s="90" t="s">
        <v>73</v>
      </c>
      <c r="Q114" s="91" t="s">
        <v>187</v>
      </c>
      <c r="R114" s="71" t="s">
        <v>24</v>
      </c>
      <c r="S114" s="71" t="s">
        <v>73</v>
      </c>
      <c r="T114" s="91"/>
      <c r="U114" s="91" t="s">
        <v>485</v>
      </c>
      <c r="V114" s="90" t="s">
        <v>1624</v>
      </c>
      <c r="W114" s="93" t="str">
        <f>HYPERLINK("http://dx.doi.org/10.3390/math10152791","http://dx.doi.org/10.3390/math10152791")</f>
        <v>http://dx.doi.org/10.3390/math10152791</v>
      </c>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c r="GF114" s="94"/>
      <c r="GG114" s="94"/>
      <c r="GH114" s="94"/>
      <c r="GI114" s="94"/>
      <c r="GJ114" s="94"/>
      <c r="GK114" s="94"/>
      <c r="GL114" s="94"/>
      <c r="GM114" s="94"/>
      <c r="GN114" s="94"/>
      <c r="GO114" s="94"/>
      <c r="GP114" s="94"/>
      <c r="GQ114" s="94"/>
    </row>
    <row r="115" spans="1:199" ht="46.8">
      <c r="A115" s="90">
        <v>15</v>
      </c>
      <c r="B115" s="90" t="s">
        <v>1672</v>
      </c>
      <c r="C115" s="91" t="s">
        <v>1813</v>
      </c>
      <c r="D115" s="91" t="s">
        <v>1831</v>
      </c>
      <c r="E115" s="91" t="s">
        <v>1815</v>
      </c>
      <c r="F115" s="91" t="s">
        <v>486</v>
      </c>
      <c r="G115" s="91" t="s">
        <v>441</v>
      </c>
      <c r="H115" s="90">
        <v>14</v>
      </c>
      <c r="I115" s="90">
        <v>4</v>
      </c>
      <c r="J115" s="90">
        <v>778</v>
      </c>
      <c r="K115" s="90">
        <v>2022</v>
      </c>
      <c r="L115" s="90">
        <v>4</v>
      </c>
      <c r="M115" s="71" t="s">
        <v>8</v>
      </c>
      <c r="N115" s="71" t="s">
        <v>173</v>
      </c>
      <c r="O115" s="71" t="s">
        <v>107</v>
      </c>
      <c r="P115" s="90" t="s">
        <v>73</v>
      </c>
      <c r="Q115" s="91" t="s">
        <v>187</v>
      </c>
      <c r="R115" s="71" t="s">
        <v>24</v>
      </c>
      <c r="S115" s="71" t="s">
        <v>73</v>
      </c>
      <c r="T115" s="91"/>
      <c r="U115" s="91" t="s">
        <v>442</v>
      </c>
      <c r="V115" s="90" t="s">
        <v>1624</v>
      </c>
      <c r="W115" s="93" t="str">
        <f>HYPERLINK("http://dx.doi.org/10.3390/sym14040778","http://dx.doi.org/10.3390/sym14040778")</f>
        <v>http://dx.doi.org/10.3390/sym14040778</v>
      </c>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4"/>
      <c r="GE115" s="94"/>
      <c r="GF115" s="94"/>
      <c r="GG115" s="94"/>
      <c r="GH115" s="94"/>
      <c r="GI115" s="94"/>
      <c r="GJ115" s="94"/>
      <c r="GK115" s="94"/>
      <c r="GL115" s="94"/>
      <c r="GM115" s="94"/>
      <c r="GN115" s="94"/>
      <c r="GO115" s="94"/>
      <c r="GP115" s="94"/>
      <c r="GQ115" s="94"/>
    </row>
    <row r="116" spans="1:199" ht="46.8">
      <c r="A116" s="90">
        <v>16</v>
      </c>
      <c r="B116" s="71" t="s">
        <v>1672</v>
      </c>
      <c r="C116" s="72" t="s">
        <v>1813</v>
      </c>
      <c r="D116" s="73" t="s">
        <v>1814</v>
      </c>
      <c r="E116" s="72" t="s">
        <v>1834</v>
      </c>
      <c r="F116" s="72" t="s">
        <v>487</v>
      </c>
      <c r="G116" s="72" t="s">
        <v>488</v>
      </c>
      <c r="H116" s="71" t="s">
        <v>489</v>
      </c>
      <c r="I116" s="71"/>
      <c r="J116" s="71" t="s">
        <v>490</v>
      </c>
      <c r="K116" s="71" t="s">
        <v>69</v>
      </c>
      <c r="L116" s="71" t="s">
        <v>146</v>
      </c>
      <c r="M116" s="71" t="s">
        <v>8</v>
      </c>
      <c r="N116" s="71" t="s">
        <v>173</v>
      </c>
      <c r="O116" s="71" t="s">
        <v>83</v>
      </c>
      <c r="P116" s="71" t="s">
        <v>73</v>
      </c>
      <c r="Q116" s="73" t="s">
        <v>316</v>
      </c>
      <c r="R116" s="71" t="s">
        <v>24</v>
      </c>
      <c r="S116" s="71" t="s">
        <v>73</v>
      </c>
      <c r="T116" s="71" t="s">
        <v>491</v>
      </c>
      <c r="U116" s="71" t="s">
        <v>492</v>
      </c>
      <c r="V116" s="71" t="s">
        <v>1624</v>
      </c>
      <c r="W116" s="93" t="s">
        <v>493</v>
      </c>
    </row>
    <row r="117" spans="1:199" ht="56.25" customHeight="1">
      <c r="A117" s="90">
        <v>17</v>
      </c>
      <c r="B117" s="90" t="s">
        <v>1672</v>
      </c>
      <c r="C117" s="91" t="s">
        <v>1813</v>
      </c>
      <c r="D117" s="91" t="s">
        <v>1823</v>
      </c>
      <c r="E117" s="91" t="s">
        <v>1835</v>
      </c>
      <c r="F117" s="91" t="s">
        <v>494</v>
      </c>
      <c r="G117" s="91" t="s">
        <v>495</v>
      </c>
      <c r="H117" s="90">
        <v>342</v>
      </c>
      <c r="I117" s="90"/>
      <c r="J117" s="90">
        <v>114590</v>
      </c>
      <c r="K117" s="90">
        <v>2022</v>
      </c>
      <c r="L117" s="90">
        <v>2</v>
      </c>
      <c r="M117" s="71" t="s">
        <v>8</v>
      </c>
      <c r="N117" s="71" t="s">
        <v>173</v>
      </c>
      <c r="O117" s="71" t="s">
        <v>83</v>
      </c>
      <c r="P117" s="90" t="s">
        <v>84</v>
      </c>
      <c r="Q117" s="91" t="s">
        <v>134</v>
      </c>
      <c r="R117" s="71" t="s">
        <v>24</v>
      </c>
      <c r="S117" s="71" t="s">
        <v>73</v>
      </c>
      <c r="T117" s="91" t="s">
        <v>496</v>
      </c>
      <c r="U117" s="91" t="s">
        <v>497</v>
      </c>
      <c r="V117" s="90" t="s">
        <v>1624</v>
      </c>
      <c r="W117" s="93" t="str">
        <f>HYPERLINK("http://dx.doi.org/10.1016/j.ssc.2021.114590","http://dx.doi.org/10.1016/j.ssc.2021.114590")</f>
        <v>http://dx.doi.org/10.1016/j.ssc.2021.114590</v>
      </c>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4"/>
      <c r="GE117" s="94"/>
      <c r="GF117" s="94"/>
      <c r="GG117" s="94"/>
      <c r="GH117" s="94"/>
      <c r="GI117" s="94"/>
      <c r="GJ117" s="94"/>
      <c r="GK117" s="94"/>
      <c r="GL117" s="94"/>
      <c r="GM117" s="94"/>
      <c r="GN117" s="94"/>
      <c r="GO117" s="94"/>
      <c r="GP117" s="94"/>
      <c r="GQ117" s="94"/>
    </row>
    <row r="118" spans="1:199" ht="39.6">
      <c r="A118" s="90">
        <v>18</v>
      </c>
      <c r="B118" s="71" t="s">
        <v>1672</v>
      </c>
      <c r="C118" s="72" t="s">
        <v>1813</v>
      </c>
      <c r="D118" s="73" t="s">
        <v>1829</v>
      </c>
      <c r="E118" s="72" t="s">
        <v>1836</v>
      </c>
      <c r="F118" s="72" t="s">
        <v>498</v>
      </c>
      <c r="G118" s="72" t="s">
        <v>499</v>
      </c>
      <c r="H118" s="71" t="s">
        <v>500</v>
      </c>
      <c r="I118" s="71"/>
      <c r="J118" s="71" t="s">
        <v>501</v>
      </c>
      <c r="K118" s="71" t="s">
        <v>69</v>
      </c>
      <c r="L118" s="71" t="s">
        <v>283</v>
      </c>
      <c r="M118" s="71" t="s">
        <v>8</v>
      </c>
      <c r="N118" s="71" t="s">
        <v>173</v>
      </c>
      <c r="O118" s="71" t="s">
        <v>83</v>
      </c>
      <c r="P118" s="71" t="s">
        <v>73</v>
      </c>
      <c r="Q118" s="73" t="s">
        <v>316</v>
      </c>
      <c r="R118" s="71" t="s">
        <v>24</v>
      </c>
      <c r="S118" s="71" t="s">
        <v>73</v>
      </c>
      <c r="T118" s="71" t="s">
        <v>475</v>
      </c>
      <c r="U118" s="71" t="s">
        <v>476</v>
      </c>
      <c r="V118" s="71" t="s">
        <v>1624</v>
      </c>
      <c r="W118" s="89" t="s">
        <v>502</v>
      </c>
    </row>
    <row r="119" spans="1:199" ht="39" customHeight="1">
      <c r="A119" s="90">
        <v>19</v>
      </c>
      <c r="B119" s="90" t="s">
        <v>1672</v>
      </c>
      <c r="C119" s="91" t="s">
        <v>1813</v>
      </c>
      <c r="D119" s="91" t="s">
        <v>1825</v>
      </c>
      <c r="E119" s="91" t="s">
        <v>1837</v>
      </c>
      <c r="F119" s="91" t="s">
        <v>503</v>
      </c>
      <c r="G119" s="91" t="s">
        <v>504</v>
      </c>
      <c r="H119" s="90">
        <v>15</v>
      </c>
      <c r="I119" s="90">
        <v>10</v>
      </c>
      <c r="J119" s="90">
        <v>3496</v>
      </c>
      <c r="K119" s="90">
        <v>2022</v>
      </c>
      <c r="L119" s="90">
        <v>5</v>
      </c>
      <c r="M119" s="71" t="s">
        <v>8</v>
      </c>
      <c r="N119" s="71" t="s">
        <v>173</v>
      </c>
      <c r="O119" s="71" t="s">
        <v>107</v>
      </c>
      <c r="P119" s="90" t="s">
        <v>73</v>
      </c>
      <c r="Q119" s="91" t="s">
        <v>187</v>
      </c>
      <c r="R119" s="71" t="s">
        <v>24</v>
      </c>
      <c r="S119" s="71" t="s">
        <v>73</v>
      </c>
      <c r="T119" s="91"/>
      <c r="U119" s="91" t="s">
        <v>505</v>
      </c>
      <c r="V119" s="90" t="s">
        <v>1624</v>
      </c>
      <c r="W119" s="93" t="str">
        <f>HYPERLINK("http://dx.doi.org/10.3390/en15103496","http://dx.doi.org/10.3390/en15103496")</f>
        <v>http://dx.doi.org/10.3390/en15103496</v>
      </c>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c r="FY119" s="94"/>
      <c r="FZ119" s="94"/>
      <c r="GA119" s="94"/>
      <c r="GB119" s="94"/>
      <c r="GC119" s="94"/>
      <c r="GD119" s="94"/>
      <c r="GE119" s="94"/>
      <c r="GF119" s="94"/>
      <c r="GG119" s="94"/>
      <c r="GH119" s="94"/>
      <c r="GI119" s="94"/>
      <c r="GJ119" s="94"/>
      <c r="GK119" s="94"/>
      <c r="GL119" s="94"/>
      <c r="GM119" s="94"/>
      <c r="GN119" s="94"/>
      <c r="GO119" s="94"/>
      <c r="GP119" s="94"/>
      <c r="GQ119" s="94"/>
    </row>
    <row r="120" spans="1:199" ht="28.5" customHeight="1">
      <c r="A120" s="90">
        <v>20</v>
      </c>
      <c r="B120" s="90" t="s">
        <v>1672</v>
      </c>
      <c r="C120" s="91" t="s">
        <v>1813</v>
      </c>
      <c r="D120" s="91" t="s">
        <v>1831</v>
      </c>
      <c r="E120" s="91" t="s">
        <v>1838</v>
      </c>
      <c r="F120" s="91" t="s">
        <v>506</v>
      </c>
      <c r="G120" s="91" t="s">
        <v>441</v>
      </c>
      <c r="H120" s="90">
        <v>14</v>
      </c>
      <c r="I120" s="90">
        <v>7</v>
      </c>
      <c r="J120" s="90" t="s">
        <v>507</v>
      </c>
      <c r="K120" s="90">
        <v>2022</v>
      </c>
      <c r="L120" s="90">
        <v>7</v>
      </c>
      <c r="M120" s="71" t="s">
        <v>8</v>
      </c>
      <c r="N120" s="71" t="s">
        <v>173</v>
      </c>
      <c r="O120" s="71" t="s">
        <v>107</v>
      </c>
      <c r="P120" s="90" t="s">
        <v>73</v>
      </c>
      <c r="Q120" s="91" t="s">
        <v>187</v>
      </c>
      <c r="R120" s="71" t="s">
        <v>24</v>
      </c>
      <c r="S120" s="71" t="s">
        <v>73</v>
      </c>
      <c r="T120" s="91"/>
      <c r="U120" s="91" t="s">
        <v>442</v>
      </c>
      <c r="V120" s="90" t="s">
        <v>1624</v>
      </c>
      <c r="W120" s="93" t="str">
        <f>HYPERLINK("http://dx.doi.org/10.3390/sym14071313","http://dx.doi.org/10.3390/sym14071313")</f>
        <v>http://dx.doi.org/10.3390/sym14071313</v>
      </c>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4"/>
      <c r="FZ120" s="94"/>
      <c r="GA120" s="94"/>
      <c r="GB120" s="94"/>
      <c r="GC120" s="94"/>
      <c r="GD120" s="94"/>
      <c r="GE120" s="94"/>
      <c r="GF120" s="94"/>
      <c r="GG120" s="94"/>
      <c r="GH120" s="94"/>
      <c r="GI120" s="94"/>
      <c r="GJ120" s="94"/>
      <c r="GK120" s="94"/>
      <c r="GL120" s="94"/>
      <c r="GM120" s="94"/>
      <c r="GN120" s="94"/>
      <c r="GO120" s="94"/>
      <c r="GP120" s="94"/>
      <c r="GQ120" s="94"/>
    </row>
    <row r="121" spans="1:199" ht="78">
      <c r="A121" s="90">
        <v>21</v>
      </c>
      <c r="B121" s="90" t="s">
        <v>1672</v>
      </c>
      <c r="C121" s="91" t="s">
        <v>1813</v>
      </c>
      <c r="D121" s="91" t="s">
        <v>1814</v>
      </c>
      <c r="E121" s="91" t="s">
        <v>1815</v>
      </c>
      <c r="F121" s="91" t="s">
        <v>508</v>
      </c>
      <c r="G121" s="91" t="s">
        <v>444</v>
      </c>
      <c r="H121" s="90">
        <v>184</v>
      </c>
      <c r="I121" s="90"/>
      <c r="J121" s="90">
        <v>109712</v>
      </c>
      <c r="K121" s="90">
        <v>2023</v>
      </c>
      <c r="L121" s="90">
        <v>2</v>
      </c>
      <c r="M121" s="71" t="s">
        <v>8</v>
      </c>
      <c r="N121" s="71" t="s">
        <v>173</v>
      </c>
      <c r="O121" s="71" t="s">
        <v>83</v>
      </c>
      <c r="P121" s="90" t="s">
        <v>73</v>
      </c>
      <c r="Q121" s="91" t="s">
        <v>134</v>
      </c>
      <c r="R121" s="71" t="s">
        <v>24</v>
      </c>
      <c r="S121" s="71" t="s">
        <v>73</v>
      </c>
      <c r="T121" s="91" t="s">
        <v>445</v>
      </c>
      <c r="U121" s="91" t="s">
        <v>446</v>
      </c>
      <c r="V121" s="90" t="s">
        <v>1624</v>
      </c>
      <c r="W121" s="93" t="str">
        <f>HYPERLINK("http://dx.doi.org/10.1016/j.ymssp.2022.109712","http://dx.doi.org/10.1016/j.ymssp.2022.109712")</f>
        <v>http://dx.doi.org/10.1016/j.ymssp.2022.109712</v>
      </c>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4"/>
      <c r="GE121" s="94"/>
      <c r="GF121" s="94"/>
      <c r="GG121" s="94"/>
      <c r="GH121" s="94"/>
      <c r="GI121" s="94"/>
      <c r="GJ121" s="94"/>
      <c r="GK121" s="94"/>
      <c r="GL121" s="94"/>
      <c r="GM121" s="94"/>
      <c r="GN121" s="94"/>
      <c r="GO121" s="94"/>
      <c r="GP121" s="94"/>
      <c r="GQ121" s="94"/>
    </row>
    <row r="122" spans="1:199" ht="62.4">
      <c r="A122" s="90">
        <v>22</v>
      </c>
      <c r="B122" s="90" t="s">
        <v>1672</v>
      </c>
      <c r="C122" s="91" t="s">
        <v>1813</v>
      </c>
      <c r="D122" s="91" t="s">
        <v>1839</v>
      </c>
      <c r="E122" s="91" t="s">
        <v>1840</v>
      </c>
      <c r="F122" s="91" t="s">
        <v>509</v>
      </c>
      <c r="G122" s="91" t="s">
        <v>510</v>
      </c>
      <c r="H122" s="90">
        <v>439</v>
      </c>
      <c r="I122" s="90"/>
      <c r="J122" s="90">
        <v>128140</v>
      </c>
      <c r="K122" s="90">
        <v>2022</v>
      </c>
      <c r="L122" s="90">
        <v>7</v>
      </c>
      <c r="M122" s="71" t="s">
        <v>8</v>
      </c>
      <c r="N122" s="71" t="s">
        <v>173</v>
      </c>
      <c r="O122" s="71" t="s">
        <v>83</v>
      </c>
      <c r="P122" s="90" t="s">
        <v>73</v>
      </c>
      <c r="Q122" s="91" t="s">
        <v>316</v>
      </c>
      <c r="R122" s="71" t="s">
        <v>24</v>
      </c>
      <c r="S122" s="71" t="s">
        <v>73</v>
      </c>
      <c r="T122" s="91" t="s">
        <v>511</v>
      </c>
      <c r="U122" s="91" t="s">
        <v>512</v>
      </c>
      <c r="V122" s="90" t="s">
        <v>1624</v>
      </c>
      <c r="W122" s="93" t="str">
        <f>HYPERLINK("http://dx.doi.org/10.1016/j.physleta.2022.128140","http://dx.doi.org/10.1016/j.physleta.2022.128140")</f>
        <v>http://dx.doi.org/10.1016/j.physleta.2022.128140</v>
      </c>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c r="DP122" s="94"/>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row>
    <row r="123" spans="1:199" ht="62.4">
      <c r="A123" s="90">
        <v>23</v>
      </c>
      <c r="B123" s="90" t="s">
        <v>1672</v>
      </c>
      <c r="C123" s="91" t="s">
        <v>1813</v>
      </c>
      <c r="D123" s="91" t="s">
        <v>1841</v>
      </c>
      <c r="E123" s="91" t="s">
        <v>1842</v>
      </c>
      <c r="F123" s="91" t="s">
        <v>513</v>
      </c>
      <c r="G123" s="91" t="s">
        <v>464</v>
      </c>
      <c r="H123" s="90">
        <v>22</v>
      </c>
      <c r="I123" s="90">
        <v>4</v>
      </c>
      <c r="J123" s="90">
        <v>1362</v>
      </c>
      <c r="K123" s="90">
        <v>2022</v>
      </c>
      <c r="L123" s="90">
        <v>2</v>
      </c>
      <c r="M123" s="71" t="s">
        <v>8</v>
      </c>
      <c r="N123" s="71" t="s">
        <v>173</v>
      </c>
      <c r="O123" s="71" t="s">
        <v>107</v>
      </c>
      <c r="P123" s="90" t="s">
        <v>73</v>
      </c>
      <c r="Q123" s="91" t="s">
        <v>187</v>
      </c>
      <c r="R123" s="71" t="s">
        <v>24</v>
      </c>
      <c r="S123" s="71" t="s">
        <v>73</v>
      </c>
      <c r="T123" s="91"/>
      <c r="U123" s="91" t="s">
        <v>294</v>
      </c>
      <c r="V123" s="90" t="s">
        <v>1624</v>
      </c>
      <c r="W123" s="93" t="str">
        <f>HYPERLINK("http://dx.doi.org/10.3390/s22041362","http://dx.doi.org/10.3390/s22041362")</f>
        <v>http://dx.doi.org/10.3390/s22041362</v>
      </c>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c r="DP123" s="94"/>
      <c r="DQ123" s="94"/>
      <c r="DR123" s="94"/>
      <c r="DS123" s="94"/>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4"/>
      <c r="GE123" s="94"/>
      <c r="GF123" s="94"/>
      <c r="GG123" s="94"/>
      <c r="GH123" s="94"/>
      <c r="GI123" s="94"/>
      <c r="GJ123" s="94"/>
      <c r="GK123" s="94"/>
      <c r="GL123" s="94"/>
      <c r="GM123" s="94"/>
      <c r="GN123" s="94"/>
      <c r="GO123" s="94"/>
      <c r="GP123" s="94"/>
      <c r="GQ123" s="94"/>
    </row>
    <row r="124" spans="1:199" ht="46.8">
      <c r="A124" s="90">
        <v>24</v>
      </c>
      <c r="B124" s="90" t="s">
        <v>1672</v>
      </c>
      <c r="C124" s="91" t="s">
        <v>1813</v>
      </c>
      <c r="D124" s="91" t="s">
        <v>1814</v>
      </c>
      <c r="E124" s="122" t="s">
        <v>434</v>
      </c>
      <c r="F124" s="91" t="s">
        <v>514</v>
      </c>
      <c r="G124" s="91" t="s">
        <v>436</v>
      </c>
      <c r="H124" s="90">
        <v>72</v>
      </c>
      <c r="I124" s="90">
        <v>2</v>
      </c>
      <c r="J124" s="90" t="s">
        <v>515</v>
      </c>
      <c r="K124" s="90">
        <v>2022</v>
      </c>
      <c r="L124" s="90"/>
      <c r="M124" s="71" t="s">
        <v>8</v>
      </c>
      <c r="N124" s="71" t="s">
        <v>173</v>
      </c>
      <c r="O124" s="71" t="s">
        <v>83</v>
      </c>
      <c r="P124" s="90" t="s">
        <v>73</v>
      </c>
      <c r="Q124" s="91" t="s">
        <v>117</v>
      </c>
      <c r="R124" s="71" t="s">
        <v>24</v>
      </c>
      <c r="S124" s="71" t="s">
        <v>73</v>
      </c>
      <c r="T124" s="91" t="s">
        <v>438</v>
      </c>
      <c r="U124" s="91" t="s">
        <v>439</v>
      </c>
      <c r="V124" s="90" t="s">
        <v>1624</v>
      </c>
      <c r="W124" s="93" t="str">
        <f>HYPERLINK("http://dx.doi.org/10.32604/cmc.2022.024563","http://dx.doi.org/10.32604/cmc.2022.024563")</f>
        <v>http://dx.doi.org/10.32604/cmc.2022.024563</v>
      </c>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c r="DE124" s="94"/>
      <c r="DF124" s="94"/>
      <c r="DG124" s="94"/>
      <c r="DH124" s="94"/>
      <c r="DI124" s="94"/>
      <c r="DJ124" s="94"/>
      <c r="DK124" s="94"/>
      <c r="DL124" s="94"/>
      <c r="DM124" s="94"/>
      <c r="DN124" s="94"/>
      <c r="DO124" s="94"/>
      <c r="DP124" s="94"/>
      <c r="DQ124" s="94"/>
      <c r="DR124" s="94"/>
      <c r="DS124" s="94"/>
      <c r="DT124" s="94"/>
      <c r="DU124" s="94"/>
      <c r="DV124" s="94"/>
      <c r="DW124" s="94"/>
      <c r="DX124" s="94"/>
      <c r="DY124" s="94"/>
      <c r="DZ124" s="94"/>
      <c r="EA124" s="94"/>
      <c r="EB124" s="94"/>
      <c r="EC124" s="94"/>
      <c r="ED124" s="94"/>
      <c r="EE124" s="94"/>
      <c r="EF124" s="94"/>
      <c r="EG124" s="94"/>
      <c r="EH124" s="94"/>
      <c r="EI124" s="94"/>
      <c r="EJ124" s="94"/>
      <c r="EK124" s="94"/>
      <c r="EL124" s="94"/>
      <c r="EM124" s="94"/>
      <c r="EN124" s="94"/>
      <c r="EO124" s="94"/>
      <c r="EP124" s="94"/>
      <c r="EQ124" s="94"/>
      <c r="ER124" s="94"/>
      <c r="ES124" s="94"/>
      <c r="ET124" s="94"/>
      <c r="EU124" s="94"/>
      <c r="EV124" s="94"/>
      <c r="EW124" s="94"/>
      <c r="EX124" s="94"/>
      <c r="EY124" s="94"/>
      <c r="EZ124" s="94"/>
      <c r="FA124" s="94"/>
      <c r="FB124" s="94"/>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4"/>
      <c r="FZ124" s="94"/>
      <c r="GA124" s="94"/>
      <c r="GB124" s="94"/>
      <c r="GC124" s="94"/>
      <c r="GD124" s="94"/>
      <c r="GE124" s="94"/>
      <c r="GF124" s="94"/>
      <c r="GG124" s="94"/>
      <c r="GH124" s="94"/>
      <c r="GI124" s="94"/>
      <c r="GJ124" s="94"/>
      <c r="GK124" s="94"/>
      <c r="GL124" s="94"/>
      <c r="GM124" s="94"/>
      <c r="GN124" s="94"/>
      <c r="GO124" s="94"/>
      <c r="GP124" s="94"/>
      <c r="GQ124" s="94"/>
    </row>
    <row r="125" spans="1:199" ht="62.4">
      <c r="A125" s="90">
        <v>25</v>
      </c>
      <c r="B125" s="90" t="s">
        <v>1672</v>
      </c>
      <c r="C125" s="91" t="s">
        <v>1813</v>
      </c>
      <c r="D125" s="91" t="s">
        <v>1814</v>
      </c>
      <c r="E125" s="91" t="s">
        <v>1843</v>
      </c>
      <c r="F125" s="91" t="s">
        <v>516</v>
      </c>
      <c r="G125" s="91" t="s">
        <v>517</v>
      </c>
      <c r="H125" s="90">
        <v>81</v>
      </c>
      <c r="I125" s="90" t="s">
        <v>518</v>
      </c>
      <c r="J125" s="90" t="s">
        <v>519</v>
      </c>
      <c r="K125" s="90">
        <v>2022</v>
      </c>
      <c r="L125" s="90">
        <v>4</v>
      </c>
      <c r="M125" s="71" t="s">
        <v>8</v>
      </c>
      <c r="N125" s="71" t="s">
        <v>173</v>
      </c>
      <c r="O125" s="71" t="s">
        <v>83</v>
      </c>
      <c r="P125" s="90" t="s">
        <v>73</v>
      </c>
      <c r="Q125" s="91" t="s">
        <v>117</v>
      </c>
      <c r="R125" s="71" t="s">
        <v>24</v>
      </c>
      <c r="S125" s="71" t="s">
        <v>73</v>
      </c>
      <c r="T125" s="91" t="s">
        <v>520</v>
      </c>
      <c r="U125" s="91" t="s">
        <v>521</v>
      </c>
      <c r="V125" s="90" t="s">
        <v>1624</v>
      </c>
      <c r="W125" s="93" t="str">
        <f>HYPERLINK("http://dx.doi.org/10.1080/10407790.2022.2063606","http://dx.doi.org/10.1080/10407790.2022.2063606")</f>
        <v>http://dx.doi.org/10.1080/10407790.2022.2063606</v>
      </c>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c r="DE125" s="94"/>
      <c r="DF125" s="94"/>
      <c r="DG125" s="94"/>
      <c r="DH125" s="94"/>
      <c r="DI125" s="94"/>
      <c r="DJ125" s="94"/>
      <c r="DK125" s="94"/>
      <c r="DL125" s="94"/>
      <c r="DM125" s="94"/>
      <c r="DN125" s="94"/>
      <c r="DO125" s="94"/>
      <c r="DP125" s="94"/>
      <c r="DQ125" s="94"/>
      <c r="DR125" s="94"/>
      <c r="DS125" s="94"/>
      <c r="DT125" s="94"/>
      <c r="DU125" s="94"/>
      <c r="DV125" s="94"/>
      <c r="DW125" s="94"/>
      <c r="DX125" s="94"/>
      <c r="DY125" s="94"/>
      <c r="DZ125" s="94"/>
      <c r="EA125" s="94"/>
      <c r="EB125" s="94"/>
      <c r="EC125" s="94"/>
      <c r="ED125" s="94"/>
      <c r="EE125" s="94"/>
      <c r="EF125" s="94"/>
      <c r="EG125" s="94"/>
      <c r="EH125" s="94"/>
      <c r="EI125" s="94"/>
      <c r="EJ125" s="94"/>
      <c r="EK125" s="94"/>
      <c r="EL125" s="94"/>
      <c r="EM125" s="94"/>
      <c r="EN125" s="94"/>
      <c r="EO125" s="94"/>
      <c r="EP125" s="94"/>
      <c r="EQ125" s="94"/>
      <c r="ER125" s="94"/>
      <c r="ES125" s="94"/>
      <c r="ET125" s="94"/>
      <c r="EU125" s="94"/>
      <c r="EV125" s="94"/>
      <c r="EW125" s="94"/>
      <c r="EX125" s="94"/>
      <c r="EY125" s="94"/>
      <c r="EZ125" s="94"/>
      <c r="FA125" s="94"/>
      <c r="FB125" s="94"/>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4"/>
      <c r="FZ125" s="94"/>
      <c r="GA125" s="94"/>
      <c r="GB125" s="94"/>
      <c r="GC125" s="94"/>
      <c r="GD125" s="94"/>
      <c r="GE125" s="94"/>
      <c r="GF125" s="94"/>
      <c r="GG125" s="94"/>
      <c r="GH125" s="94"/>
      <c r="GI125" s="94"/>
      <c r="GJ125" s="94"/>
      <c r="GK125" s="94"/>
      <c r="GL125" s="94"/>
      <c r="GM125" s="94"/>
      <c r="GN125" s="94"/>
      <c r="GO125" s="94"/>
      <c r="GP125" s="94"/>
      <c r="GQ125" s="94"/>
    </row>
    <row r="126" spans="1:199" ht="78">
      <c r="A126" s="90">
        <v>26</v>
      </c>
      <c r="B126" s="90" t="s">
        <v>1672</v>
      </c>
      <c r="C126" s="91" t="s">
        <v>1813</v>
      </c>
      <c r="D126" s="91" t="s">
        <v>1823</v>
      </c>
      <c r="E126" s="91" t="s">
        <v>1835</v>
      </c>
      <c r="F126" s="91" t="s">
        <v>522</v>
      </c>
      <c r="G126" s="91" t="s">
        <v>523</v>
      </c>
      <c r="H126" s="90">
        <v>150</v>
      </c>
      <c r="I126" s="90"/>
      <c r="J126" s="90">
        <v>106943</v>
      </c>
      <c r="K126" s="90">
        <v>2022</v>
      </c>
      <c r="L126" s="90">
        <v>11</v>
      </c>
      <c r="M126" s="71" t="s">
        <v>8</v>
      </c>
      <c r="N126" s="71" t="s">
        <v>173</v>
      </c>
      <c r="O126" s="71" t="s">
        <v>83</v>
      </c>
      <c r="P126" s="90" t="s">
        <v>84</v>
      </c>
      <c r="Q126" s="73" t="s">
        <v>134</v>
      </c>
      <c r="R126" s="71" t="s">
        <v>24</v>
      </c>
      <c r="S126" s="71" t="s">
        <v>73</v>
      </c>
      <c r="T126" s="91" t="s">
        <v>524</v>
      </c>
      <c r="U126" s="91" t="s">
        <v>525</v>
      </c>
      <c r="V126" s="90" t="s">
        <v>1624</v>
      </c>
      <c r="W126" s="93" t="str">
        <f>HYPERLINK("http://dx.doi.org/10.1016/j.mssp.2022.106943","http://dx.doi.org/10.1016/j.mssp.2022.106943")</f>
        <v>http://dx.doi.org/10.1016/j.mssp.2022.106943</v>
      </c>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4"/>
      <c r="FZ126" s="94"/>
      <c r="GA126" s="94"/>
      <c r="GB126" s="94"/>
      <c r="GC126" s="94"/>
      <c r="GD126" s="94"/>
      <c r="GE126" s="94"/>
      <c r="GF126" s="94"/>
      <c r="GG126" s="94"/>
      <c r="GH126" s="94"/>
      <c r="GI126" s="94"/>
      <c r="GJ126" s="94"/>
      <c r="GK126" s="94"/>
      <c r="GL126" s="94"/>
      <c r="GM126" s="94"/>
      <c r="GN126" s="94"/>
      <c r="GO126" s="94"/>
      <c r="GP126" s="94"/>
      <c r="GQ126" s="94"/>
    </row>
    <row r="127" spans="1:199" ht="62.4">
      <c r="A127" s="90">
        <v>27</v>
      </c>
      <c r="B127" s="90" t="s">
        <v>1672</v>
      </c>
      <c r="C127" s="91" t="s">
        <v>1813</v>
      </c>
      <c r="D127" s="91" t="s">
        <v>1831</v>
      </c>
      <c r="E127" s="91" t="s">
        <v>1844</v>
      </c>
      <c r="F127" s="91" t="s">
        <v>526</v>
      </c>
      <c r="G127" s="91" t="s">
        <v>483</v>
      </c>
      <c r="H127" s="90">
        <v>10</v>
      </c>
      <c r="I127" s="90">
        <v>17</v>
      </c>
      <c r="J127" s="90">
        <v>3112</v>
      </c>
      <c r="K127" s="90">
        <v>2022</v>
      </c>
      <c r="L127" s="90">
        <v>9</v>
      </c>
      <c r="M127" s="71" t="s">
        <v>8</v>
      </c>
      <c r="N127" s="71" t="s">
        <v>173</v>
      </c>
      <c r="O127" s="71" t="s">
        <v>107</v>
      </c>
      <c r="P127" s="90" t="s">
        <v>84</v>
      </c>
      <c r="Q127" s="91" t="s">
        <v>187</v>
      </c>
      <c r="R127" s="71" t="s">
        <v>24</v>
      </c>
      <c r="S127" s="71" t="s">
        <v>73</v>
      </c>
      <c r="T127" s="91"/>
      <c r="U127" s="91" t="s">
        <v>485</v>
      </c>
      <c r="V127" s="90" t="s">
        <v>1624</v>
      </c>
      <c r="W127" s="93" t="str">
        <f>HYPERLINK("http://dx.doi.org/10.3390/math10173112","http://dx.doi.org/10.3390/math10173112")</f>
        <v>http://dx.doi.org/10.3390/math10173112</v>
      </c>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c r="DP127" s="94"/>
      <c r="DQ127" s="94"/>
      <c r="DR127" s="94"/>
      <c r="DS127" s="94"/>
      <c r="DT127" s="94"/>
      <c r="DU127" s="94"/>
      <c r="DV127" s="94"/>
      <c r="DW127" s="94"/>
      <c r="DX127" s="94"/>
      <c r="DY127" s="94"/>
      <c r="DZ127" s="94"/>
      <c r="EA127" s="94"/>
      <c r="EB127" s="94"/>
      <c r="EC127" s="94"/>
      <c r="ED127" s="94"/>
      <c r="EE127" s="94"/>
      <c r="EF127" s="94"/>
      <c r="EG127" s="94"/>
      <c r="EH127" s="94"/>
      <c r="EI127" s="94"/>
      <c r="EJ127" s="94"/>
      <c r="EK127" s="94"/>
      <c r="EL127" s="94"/>
      <c r="EM127" s="94"/>
      <c r="EN127" s="94"/>
      <c r="EO127" s="94"/>
      <c r="EP127" s="94"/>
      <c r="EQ127" s="94"/>
      <c r="ER127" s="94"/>
      <c r="ES127" s="94"/>
      <c r="ET127" s="94"/>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4"/>
      <c r="FZ127" s="94"/>
      <c r="GA127" s="94"/>
      <c r="GB127" s="94"/>
      <c r="GC127" s="94"/>
      <c r="GD127" s="94"/>
      <c r="GE127" s="94"/>
      <c r="GF127" s="94"/>
      <c r="GG127" s="94"/>
      <c r="GH127" s="94"/>
      <c r="GI127" s="94"/>
      <c r="GJ127" s="94"/>
      <c r="GK127" s="94"/>
      <c r="GL127" s="94"/>
      <c r="GM127" s="94"/>
      <c r="GN127" s="94"/>
      <c r="GO127" s="94"/>
      <c r="GP127" s="94"/>
      <c r="GQ127" s="94"/>
    </row>
    <row r="128" spans="1:199" ht="78">
      <c r="A128" s="90">
        <v>28</v>
      </c>
      <c r="B128" s="90" t="s">
        <v>1672</v>
      </c>
      <c r="C128" s="91" t="s">
        <v>1813</v>
      </c>
      <c r="D128" s="91" t="s">
        <v>1823</v>
      </c>
      <c r="E128" s="91" t="s">
        <v>1845</v>
      </c>
      <c r="F128" s="91" t="s">
        <v>527</v>
      </c>
      <c r="G128" s="91" t="s">
        <v>466</v>
      </c>
      <c r="H128" s="90">
        <v>105</v>
      </c>
      <c r="I128" s="90">
        <v>15</v>
      </c>
      <c r="J128" s="90">
        <v>155302</v>
      </c>
      <c r="K128" s="90">
        <v>2022</v>
      </c>
      <c r="L128" s="90">
        <v>4</v>
      </c>
      <c r="M128" s="71" t="s">
        <v>8</v>
      </c>
      <c r="N128" s="71" t="s">
        <v>173</v>
      </c>
      <c r="O128" s="71" t="s">
        <v>83</v>
      </c>
      <c r="P128" s="90" t="s">
        <v>84</v>
      </c>
      <c r="Q128" s="73" t="s">
        <v>117</v>
      </c>
      <c r="R128" s="71" t="s">
        <v>24</v>
      </c>
      <c r="S128" s="71" t="s">
        <v>73</v>
      </c>
      <c r="T128" s="91" t="s">
        <v>467</v>
      </c>
      <c r="U128" s="91" t="s">
        <v>468</v>
      </c>
      <c r="V128" s="90" t="s">
        <v>1624</v>
      </c>
      <c r="W128" s="93" t="str">
        <f>HYPERLINK("http://dx.doi.org/10.1103/PhysRevB.105.155302","http://dx.doi.org/10.1103/PhysRevB.105.155302")</f>
        <v>http://dx.doi.org/10.1103/PhysRevB.105.155302</v>
      </c>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row>
    <row r="129" spans="1:1024" ht="46.8">
      <c r="A129" s="90">
        <v>29</v>
      </c>
      <c r="B129" s="90" t="s">
        <v>1672</v>
      </c>
      <c r="C129" s="91" t="s">
        <v>1813</v>
      </c>
      <c r="D129" s="91" t="s">
        <v>1831</v>
      </c>
      <c r="E129" s="91" t="s">
        <v>1846</v>
      </c>
      <c r="F129" s="91" t="s">
        <v>528</v>
      </c>
      <c r="G129" s="91" t="s">
        <v>529</v>
      </c>
      <c r="H129" s="90">
        <v>30</v>
      </c>
      <c r="I129" s="90">
        <v>1</v>
      </c>
      <c r="J129" s="90" t="s">
        <v>530</v>
      </c>
      <c r="K129" s="90">
        <v>2022</v>
      </c>
      <c r="L129" s="90">
        <v>3</v>
      </c>
      <c r="M129" s="71" t="s">
        <v>8</v>
      </c>
      <c r="N129" s="71" t="s">
        <v>173</v>
      </c>
      <c r="O129" s="71" t="s">
        <v>83</v>
      </c>
      <c r="P129" s="90" t="s">
        <v>84</v>
      </c>
      <c r="Q129" s="91" t="s">
        <v>531</v>
      </c>
      <c r="R129" s="71" t="s">
        <v>24</v>
      </c>
      <c r="S129" s="71" t="s">
        <v>73</v>
      </c>
      <c r="T129" s="91" t="s">
        <v>532</v>
      </c>
      <c r="U129" s="91" t="s">
        <v>533</v>
      </c>
      <c r="V129" s="90" t="s">
        <v>1624</v>
      </c>
      <c r="W129" s="93" t="str">
        <f>HYPERLINK("http://dx.doi.org/10.51400/2709-6998.2563","http://dx.doi.org/10.51400/2709-6998.2563")</f>
        <v>http://dx.doi.org/10.51400/2709-6998.2563</v>
      </c>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row>
    <row r="130" spans="1:1024" ht="46.8">
      <c r="A130" s="90">
        <v>30</v>
      </c>
      <c r="B130" s="71" t="s">
        <v>1672</v>
      </c>
      <c r="C130" s="72" t="s">
        <v>1813</v>
      </c>
      <c r="D130" s="73" t="s">
        <v>1847</v>
      </c>
      <c r="E130" s="72" t="s">
        <v>534</v>
      </c>
      <c r="F130" s="72" t="s">
        <v>535</v>
      </c>
      <c r="G130" s="72" t="s">
        <v>536</v>
      </c>
      <c r="H130" s="71" t="s">
        <v>537</v>
      </c>
      <c r="I130" s="71"/>
      <c r="J130" s="71" t="s">
        <v>538</v>
      </c>
      <c r="K130" s="71" t="s">
        <v>69</v>
      </c>
      <c r="L130" s="71" t="s">
        <v>91</v>
      </c>
      <c r="M130" s="71" t="s">
        <v>8</v>
      </c>
      <c r="N130" s="71" t="s">
        <v>173</v>
      </c>
      <c r="O130" s="71" t="s">
        <v>107</v>
      </c>
      <c r="P130" s="71" t="s">
        <v>73</v>
      </c>
      <c r="Q130" s="73" t="s">
        <v>117</v>
      </c>
      <c r="R130" s="71" t="s">
        <v>24</v>
      </c>
      <c r="S130" s="71" t="s">
        <v>73</v>
      </c>
      <c r="T130" s="71"/>
      <c r="U130" s="71" t="s">
        <v>539</v>
      </c>
      <c r="V130" s="71" t="s">
        <v>1624</v>
      </c>
      <c r="W130" s="76" t="s">
        <v>540</v>
      </c>
    </row>
    <row r="131" spans="1:1024" ht="64.5" customHeight="1">
      <c r="A131" s="90">
        <v>31</v>
      </c>
      <c r="B131" s="90" t="s">
        <v>1672</v>
      </c>
      <c r="C131" s="91" t="s">
        <v>1813</v>
      </c>
      <c r="D131" s="91" t="s">
        <v>1848</v>
      </c>
      <c r="E131" s="91" t="s">
        <v>1849</v>
      </c>
      <c r="F131" s="91" t="s">
        <v>541</v>
      </c>
      <c r="G131" s="91" t="s">
        <v>542</v>
      </c>
      <c r="H131" s="90"/>
      <c r="I131" s="90">
        <v>6</v>
      </c>
      <c r="J131" s="90">
        <v>62</v>
      </c>
      <c r="K131" s="90">
        <v>2022</v>
      </c>
      <c r="L131" s="90">
        <v>6</v>
      </c>
      <c r="M131" s="71" t="s">
        <v>8</v>
      </c>
      <c r="N131" s="71" t="s">
        <v>173</v>
      </c>
      <c r="O131" s="71" t="s">
        <v>83</v>
      </c>
      <c r="P131" s="90" t="s">
        <v>84</v>
      </c>
      <c r="Q131" s="91" t="s">
        <v>117</v>
      </c>
      <c r="R131" s="71" t="s">
        <v>24</v>
      </c>
      <c r="S131" s="71" t="s">
        <v>73</v>
      </c>
      <c r="T131" s="91" t="s">
        <v>543</v>
      </c>
      <c r="U131" s="91"/>
      <c r="V131" s="90" t="s">
        <v>1624</v>
      </c>
      <c r="W131" s="93" t="str">
        <f>HYPERLINK("http://dx.doi.org/10.1007/JHEP06(2022)062","http://dx.doi.org/10.1007/JHEP06(2022)062")</f>
        <v>http://dx.doi.org/10.1007/JHEP06(2022)062</v>
      </c>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4"/>
      <c r="FZ131" s="94"/>
      <c r="GA131" s="94"/>
      <c r="GB131" s="94"/>
      <c r="GC131" s="94"/>
      <c r="GD131" s="94"/>
      <c r="GE131" s="94"/>
      <c r="GF131" s="94"/>
      <c r="GG131" s="94"/>
      <c r="GH131" s="94"/>
      <c r="GI131" s="94"/>
      <c r="GJ131" s="94"/>
      <c r="GK131" s="94"/>
      <c r="GL131" s="94"/>
      <c r="GM131" s="94"/>
      <c r="GN131" s="94"/>
      <c r="GO131" s="94"/>
      <c r="GP131" s="94"/>
      <c r="GQ131" s="94"/>
    </row>
    <row r="132" spans="1:1024" ht="124.8">
      <c r="A132" s="90">
        <v>32</v>
      </c>
      <c r="B132" s="90" t="s">
        <v>1672</v>
      </c>
      <c r="C132" s="91" t="s">
        <v>1813</v>
      </c>
      <c r="D132" s="91" t="s">
        <v>1848</v>
      </c>
      <c r="E132" s="91" t="s">
        <v>1850</v>
      </c>
      <c r="F132" s="91" t="s">
        <v>544</v>
      </c>
      <c r="G132" s="91" t="s">
        <v>545</v>
      </c>
      <c r="H132" s="90">
        <v>129</v>
      </c>
      <c r="I132" s="90">
        <v>4</v>
      </c>
      <c r="J132" s="90">
        <v>41801</v>
      </c>
      <c r="K132" s="90">
        <v>2022</v>
      </c>
      <c r="L132" s="90">
        <v>7</v>
      </c>
      <c r="M132" s="71" t="s">
        <v>8</v>
      </c>
      <c r="N132" s="71" t="s">
        <v>173</v>
      </c>
      <c r="O132" s="71" t="s">
        <v>83</v>
      </c>
      <c r="P132" s="90" t="s">
        <v>84</v>
      </c>
      <c r="Q132" s="91" t="s">
        <v>117</v>
      </c>
      <c r="R132" s="71" t="s">
        <v>24</v>
      </c>
      <c r="S132" s="71" t="s">
        <v>73</v>
      </c>
      <c r="T132" s="91" t="s">
        <v>546</v>
      </c>
      <c r="U132" s="91" t="s">
        <v>547</v>
      </c>
      <c r="V132" s="90" t="s">
        <v>1624</v>
      </c>
      <c r="W132" s="93" t="str">
        <f>HYPERLINK("http://dx.doi.org/10.1103/PhysRevLett.129.041801","http://dx.doi.org/10.1103/PhysRevLett.129.041801")</f>
        <v>http://dx.doi.org/10.1103/PhysRevLett.129.041801</v>
      </c>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row>
    <row r="133" spans="1:1024" ht="93.6">
      <c r="A133" s="90">
        <v>33</v>
      </c>
      <c r="B133" s="90" t="s">
        <v>1672</v>
      </c>
      <c r="C133" s="91" t="s">
        <v>1813</v>
      </c>
      <c r="D133" s="91" t="s">
        <v>1848</v>
      </c>
      <c r="E133" s="91" t="s">
        <v>1851</v>
      </c>
      <c r="F133" s="91" t="s">
        <v>548</v>
      </c>
      <c r="G133" s="91" t="s">
        <v>545</v>
      </c>
      <c r="H133" s="90">
        <v>128</v>
      </c>
      <c r="I133" s="90">
        <v>8</v>
      </c>
      <c r="J133" s="90" t="s">
        <v>549</v>
      </c>
      <c r="K133" s="90">
        <v>2022</v>
      </c>
      <c r="L133" s="90">
        <v>2</v>
      </c>
      <c r="M133" s="71" t="s">
        <v>8</v>
      </c>
      <c r="N133" s="71" t="s">
        <v>173</v>
      </c>
      <c r="O133" s="154" t="s">
        <v>1852</v>
      </c>
      <c r="P133" s="90" t="s">
        <v>84</v>
      </c>
      <c r="Q133" s="91" t="s">
        <v>117</v>
      </c>
      <c r="R133" s="71" t="s">
        <v>24</v>
      </c>
      <c r="S133" s="71" t="s">
        <v>73</v>
      </c>
      <c r="T133" s="91" t="s">
        <v>546</v>
      </c>
      <c r="U133" s="91" t="s">
        <v>547</v>
      </c>
      <c r="V133" s="90" t="s">
        <v>1624</v>
      </c>
      <c r="W133" s="93" t="str">
        <f>HYPERLINK("http://dx.doi.org/10.1103/PhysRevLett.128.081801","http://dx.doi.org/10.1103/PhysRevLett.128.081801")</f>
        <v>http://dx.doi.org/10.1103/PhysRevLett.128.081801</v>
      </c>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c r="DP133" s="94"/>
      <c r="DQ133" s="94"/>
      <c r="DR133" s="94"/>
      <c r="DS133" s="94"/>
      <c r="DT133" s="94"/>
      <c r="DU133" s="94"/>
      <c r="DV133" s="94"/>
      <c r="DW133" s="94"/>
      <c r="DX133" s="94"/>
      <c r="DY133" s="94"/>
      <c r="DZ133" s="94"/>
      <c r="EA133" s="94"/>
      <c r="EB133" s="94"/>
      <c r="EC133" s="94"/>
      <c r="ED133" s="94"/>
      <c r="EE133" s="94"/>
      <c r="EF133" s="94"/>
      <c r="EG133" s="94"/>
      <c r="EH133" s="94"/>
      <c r="EI133" s="94"/>
      <c r="EJ133" s="94"/>
      <c r="EK133" s="94"/>
      <c r="EL133" s="94"/>
      <c r="EM133" s="94"/>
      <c r="EN133" s="94"/>
      <c r="EO133" s="94"/>
      <c r="EP133" s="94"/>
      <c r="EQ133" s="94"/>
      <c r="ER133" s="94"/>
      <c r="ES133" s="94"/>
      <c r="ET133" s="94"/>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4"/>
      <c r="FZ133" s="94"/>
      <c r="GA133" s="94"/>
      <c r="GB133" s="94"/>
      <c r="GC133" s="94"/>
      <c r="GD133" s="94"/>
      <c r="GE133" s="94"/>
      <c r="GF133" s="94"/>
      <c r="GG133" s="94"/>
      <c r="GH133" s="94"/>
      <c r="GI133" s="94"/>
      <c r="GJ133" s="94"/>
      <c r="GK133" s="94"/>
      <c r="GL133" s="94"/>
      <c r="GM133" s="94"/>
      <c r="GN133" s="94"/>
      <c r="GO133" s="94"/>
      <c r="GP133" s="94"/>
      <c r="GQ133" s="94"/>
    </row>
    <row r="134" spans="1:1024" ht="152.25" customHeight="1">
      <c r="A134" s="90">
        <v>34</v>
      </c>
      <c r="B134" s="90" t="s">
        <v>1672</v>
      </c>
      <c r="C134" s="91" t="s">
        <v>1813</v>
      </c>
      <c r="D134" s="91" t="s">
        <v>1848</v>
      </c>
      <c r="E134" s="91" t="s">
        <v>1853</v>
      </c>
      <c r="F134" s="91" t="s">
        <v>550</v>
      </c>
      <c r="G134" s="91" t="s">
        <v>551</v>
      </c>
      <c r="H134" s="90">
        <v>123</v>
      </c>
      <c r="I134" s="90"/>
      <c r="J134" s="90">
        <v>103927</v>
      </c>
      <c r="K134" s="90">
        <v>2022</v>
      </c>
      <c r="L134" s="90">
        <v>3</v>
      </c>
      <c r="M134" s="71" t="s">
        <v>8</v>
      </c>
      <c r="N134" s="71" t="s">
        <v>173</v>
      </c>
      <c r="O134" s="71" t="s">
        <v>83</v>
      </c>
      <c r="P134" s="90" t="s">
        <v>84</v>
      </c>
      <c r="Q134" s="91" t="s">
        <v>316</v>
      </c>
      <c r="R134" s="71" t="s">
        <v>24</v>
      </c>
      <c r="S134" s="71" t="s">
        <v>73</v>
      </c>
      <c r="T134" s="91" t="s">
        <v>552</v>
      </c>
      <c r="U134" s="91" t="s">
        <v>553</v>
      </c>
      <c r="V134" s="90" t="s">
        <v>1624</v>
      </c>
      <c r="W134" s="93" t="str">
        <f>HYPERLINK("http://dx.doi.org/10.1016/j.ppnp.2021.103927","http://dx.doi.org/10.1016/j.ppnp.2021.103927")</f>
        <v>http://dx.doi.org/10.1016/j.ppnp.2021.103927</v>
      </c>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4"/>
      <c r="FZ134" s="94"/>
      <c r="GA134" s="94"/>
      <c r="GB134" s="94"/>
      <c r="GC134" s="94"/>
      <c r="GD134" s="94"/>
      <c r="GE134" s="94"/>
      <c r="GF134" s="94"/>
      <c r="GG134" s="94"/>
      <c r="GH134" s="94"/>
      <c r="GI134" s="94"/>
      <c r="GJ134" s="94"/>
      <c r="GK134" s="94"/>
      <c r="GL134" s="94"/>
      <c r="GM134" s="94"/>
      <c r="GN134" s="94"/>
      <c r="GO134" s="94"/>
      <c r="GP134" s="94"/>
      <c r="GQ134" s="94"/>
    </row>
    <row r="135" spans="1:1024" s="82" customFormat="1" ht="152.25" customHeight="1">
      <c r="A135" s="79">
        <v>35</v>
      </c>
      <c r="B135" s="129" t="s">
        <v>1765</v>
      </c>
      <c r="C135" s="79" t="s">
        <v>1854</v>
      </c>
      <c r="D135" s="129" t="s">
        <v>1855</v>
      </c>
      <c r="E135" s="129" t="s">
        <v>1856</v>
      </c>
      <c r="F135" s="129" t="s">
        <v>1546</v>
      </c>
      <c r="G135" s="129" t="s">
        <v>1547</v>
      </c>
      <c r="H135" s="129">
        <v>82</v>
      </c>
      <c r="I135" s="129">
        <v>12</v>
      </c>
      <c r="J135" s="129" t="s">
        <v>1548</v>
      </c>
      <c r="K135" s="129">
        <v>2022</v>
      </c>
      <c r="L135" s="129">
        <v>12</v>
      </c>
      <c r="M135" s="79" t="s">
        <v>1536</v>
      </c>
      <c r="N135" s="79" t="s">
        <v>1857</v>
      </c>
      <c r="O135" s="155" t="s">
        <v>1858</v>
      </c>
      <c r="P135" s="130" t="s">
        <v>1529</v>
      </c>
      <c r="Q135" s="129" t="s">
        <v>1564</v>
      </c>
      <c r="R135" s="129" t="s">
        <v>1549</v>
      </c>
      <c r="S135" s="129" t="s">
        <v>1770</v>
      </c>
      <c r="T135" s="129" t="s">
        <v>1550</v>
      </c>
      <c r="U135" s="129" t="s">
        <v>1551</v>
      </c>
      <c r="V135" s="129" t="s">
        <v>1516</v>
      </c>
      <c r="W135" s="129" t="str">
        <f>HYPERLINK("http://dx.doi.org/10.1140/epjc/s10052-022-11002-8","http://dx.doi.org/10.1140/epjc/s10052-022-11002-8")</f>
        <v>http://dx.doi.org/10.1140/epjc/s10052-022-11002-8</v>
      </c>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c r="EA135" s="132"/>
      <c r="EB135" s="132"/>
      <c r="EC135" s="132"/>
      <c r="ED135" s="132"/>
      <c r="EE135" s="132"/>
      <c r="EF135" s="132"/>
      <c r="EG135" s="132"/>
      <c r="EH135" s="132"/>
      <c r="EI135" s="132"/>
      <c r="EJ135" s="132"/>
      <c r="EK135" s="132"/>
      <c r="EL135" s="132"/>
      <c r="EM135" s="132"/>
      <c r="EN135" s="132"/>
      <c r="EO135" s="132"/>
      <c r="EP135" s="132"/>
      <c r="EQ135" s="132"/>
      <c r="ER135" s="132"/>
      <c r="ES135" s="132"/>
      <c r="ET135" s="132"/>
      <c r="EU135" s="132"/>
      <c r="EV135" s="132"/>
      <c r="EW135" s="132"/>
      <c r="EX135" s="132"/>
      <c r="EY135" s="132"/>
      <c r="EZ135" s="132"/>
      <c r="FA135" s="132"/>
      <c r="FB135" s="132"/>
      <c r="FC135" s="132"/>
      <c r="FD135" s="132"/>
      <c r="FE135" s="132"/>
      <c r="FF135" s="132"/>
      <c r="FG135" s="132"/>
      <c r="FH135" s="132"/>
      <c r="FI135" s="132"/>
      <c r="FJ135" s="132"/>
      <c r="FK135" s="132"/>
      <c r="FL135" s="132"/>
      <c r="FM135" s="132"/>
      <c r="FN135" s="132"/>
      <c r="FO135" s="132"/>
      <c r="FP135" s="132"/>
      <c r="FQ135" s="132"/>
      <c r="FR135" s="132"/>
      <c r="FS135" s="132"/>
      <c r="FT135" s="132"/>
      <c r="FU135" s="132"/>
      <c r="FV135" s="132"/>
      <c r="FW135" s="132"/>
      <c r="FX135" s="132"/>
      <c r="FY135" s="132"/>
      <c r="FZ135" s="132"/>
      <c r="GA135" s="132"/>
      <c r="GB135" s="132"/>
      <c r="GC135" s="132"/>
      <c r="GD135" s="132"/>
      <c r="GE135" s="132"/>
      <c r="GF135" s="132"/>
      <c r="GG135" s="132"/>
      <c r="GH135" s="132"/>
      <c r="GI135" s="132"/>
      <c r="GJ135" s="132"/>
      <c r="GK135" s="132"/>
      <c r="GL135" s="132"/>
      <c r="GM135" s="132"/>
      <c r="GN135" s="132"/>
      <c r="GO135" s="132"/>
      <c r="GP135" s="132"/>
      <c r="GQ135" s="132"/>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c r="HS135" s="133"/>
      <c r="HT135" s="133"/>
      <c r="HU135" s="133"/>
      <c r="HV135" s="133"/>
      <c r="HW135" s="133"/>
      <c r="HX135" s="133"/>
      <c r="HY135" s="133"/>
      <c r="HZ135" s="133"/>
      <c r="IA135" s="133"/>
      <c r="IB135" s="133"/>
      <c r="IC135" s="133"/>
      <c r="ID135" s="133"/>
      <c r="IE135" s="133"/>
      <c r="IF135" s="133"/>
      <c r="IG135" s="133"/>
      <c r="IH135" s="133"/>
      <c r="II135" s="133"/>
      <c r="IJ135" s="133"/>
      <c r="IK135" s="133"/>
      <c r="IL135" s="133"/>
      <c r="IM135" s="133"/>
      <c r="IN135" s="133"/>
      <c r="IO135" s="133"/>
      <c r="IP135" s="133"/>
      <c r="IQ135" s="133"/>
      <c r="IR135" s="133"/>
      <c r="IS135" s="133"/>
      <c r="IT135" s="133"/>
      <c r="IU135" s="133"/>
      <c r="IV135" s="133"/>
      <c r="IW135" s="133"/>
      <c r="IX135" s="133"/>
      <c r="IY135" s="133"/>
      <c r="IZ135" s="133"/>
      <c r="JA135" s="133"/>
      <c r="JB135" s="133"/>
      <c r="JC135" s="133"/>
      <c r="JD135" s="133"/>
      <c r="JE135" s="133"/>
      <c r="JF135" s="133"/>
      <c r="JG135" s="133"/>
      <c r="JH135" s="133"/>
      <c r="JI135" s="133"/>
      <c r="JJ135" s="133"/>
      <c r="JK135" s="133"/>
      <c r="JL135" s="133"/>
      <c r="JM135" s="133"/>
      <c r="JN135" s="133"/>
      <c r="JO135" s="133"/>
      <c r="JP135" s="133"/>
      <c r="JQ135" s="133"/>
      <c r="JR135" s="133"/>
      <c r="JS135" s="133"/>
      <c r="JT135" s="133"/>
      <c r="JU135" s="133"/>
      <c r="JV135" s="133"/>
      <c r="JW135" s="133"/>
      <c r="JX135" s="133"/>
      <c r="JY135" s="133"/>
      <c r="JZ135" s="133"/>
      <c r="KA135" s="133"/>
      <c r="KB135" s="133"/>
      <c r="KC135" s="133"/>
      <c r="KD135" s="133"/>
      <c r="KE135" s="133"/>
      <c r="KF135" s="133"/>
      <c r="KG135" s="133"/>
      <c r="KH135" s="133"/>
      <c r="KI135" s="133"/>
      <c r="KJ135" s="133"/>
      <c r="KK135" s="133"/>
      <c r="KL135" s="133"/>
      <c r="KM135" s="133"/>
      <c r="KN135" s="133"/>
      <c r="KO135" s="133"/>
      <c r="KP135" s="133"/>
      <c r="KQ135" s="133"/>
      <c r="KR135" s="133"/>
      <c r="KS135" s="133"/>
      <c r="KT135" s="133"/>
      <c r="KU135" s="133"/>
      <c r="KV135" s="133"/>
      <c r="KW135" s="133"/>
      <c r="KX135" s="133"/>
      <c r="KY135" s="133"/>
      <c r="KZ135" s="133"/>
      <c r="LA135" s="133"/>
      <c r="LB135" s="133"/>
      <c r="LC135" s="133"/>
      <c r="LD135" s="133"/>
      <c r="LE135" s="133"/>
      <c r="LF135" s="133"/>
      <c r="LG135" s="133"/>
      <c r="LH135" s="133"/>
      <c r="LI135" s="133"/>
      <c r="LJ135" s="133"/>
      <c r="LK135" s="133"/>
      <c r="LL135" s="133"/>
      <c r="LM135" s="133"/>
      <c r="LN135" s="133"/>
      <c r="LO135" s="133"/>
      <c r="LP135" s="133"/>
      <c r="LQ135" s="133"/>
      <c r="LR135" s="133"/>
      <c r="LS135" s="133"/>
      <c r="LT135" s="133"/>
      <c r="LU135" s="133"/>
      <c r="LV135" s="133"/>
      <c r="LW135" s="133"/>
      <c r="LX135" s="133"/>
      <c r="LY135" s="133"/>
      <c r="LZ135" s="133"/>
      <c r="MA135" s="133"/>
      <c r="MB135" s="133"/>
      <c r="MC135" s="133"/>
      <c r="MD135" s="133"/>
      <c r="ME135" s="133"/>
      <c r="MF135" s="133"/>
      <c r="MG135" s="133"/>
      <c r="MH135" s="133"/>
      <c r="MI135" s="133"/>
      <c r="MJ135" s="133"/>
      <c r="MK135" s="133"/>
      <c r="ML135" s="133"/>
      <c r="MM135" s="133"/>
      <c r="MN135" s="133"/>
      <c r="MO135" s="133"/>
      <c r="MP135" s="133"/>
      <c r="MQ135" s="133"/>
      <c r="MR135" s="133"/>
      <c r="MS135" s="133"/>
      <c r="MT135" s="133"/>
      <c r="MU135" s="133"/>
      <c r="MV135" s="133"/>
      <c r="MW135" s="133"/>
      <c r="MX135" s="133"/>
      <c r="MY135" s="133"/>
      <c r="MZ135" s="133"/>
      <c r="NA135" s="133"/>
      <c r="NB135" s="133"/>
      <c r="NC135" s="133"/>
      <c r="ND135" s="133"/>
      <c r="NE135" s="133"/>
      <c r="NF135" s="133"/>
      <c r="NG135" s="133"/>
      <c r="NH135" s="133"/>
      <c r="NI135" s="133"/>
      <c r="NJ135" s="133"/>
      <c r="NK135" s="133"/>
      <c r="NL135" s="133"/>
      <c r="NM135" s="133"/>
      <c r="NN135" s="133"/>
      <c r="NO135" s="133"/>
      <c r="NP135" s="133"/>
      <c r="NQ135" s="133"/>
      <c r="NR135" s="133"/>
      <c r="NS135" s="133"/>
      <c r="NT135" s="133"/>
      <c r="NU135" s="133"/>
      <c r="NV135" s="133"/>
      <c r="NW135" s="133"/>
      <c r="NX135" s="133"/>
      <c r="NY135" s="133"/>
      <c r="NZ135" s="133"/>
      <c r="OA135" s="133"/>
      <c r="OB135" s="133"/>
      <c r="OC135" s="133"/>
      <c r="OD135" s="133"/>
      <c r="OE135" s="133"/>
      <c r="OF135" s="133"/>
      <c r="OG135" s="133"/>
      <c r="OH135" s="133"/>
      <c r="OI135" s="133"/>
      <c r="OJ135" s="133"/>
      <c r="OK135" s="133"/>
      <c r="OL135" s="133"/>
      <c r="OM135" s="133"/>
      <c r="ON135" s="133"/>
      <c r="OO135" s="133"/>
      <c r="OP135" s="133"/>
      <c r="OQ135" s="133"/>
      <c r="OR135" s="133"/>
      <c r="OS135" s="133"/>
      <c r="OT135" s="133"/>
      <c r="OU135" s="133"/>
      <c r="OV135" s="133"/>
      <c r="OW135" s="133"/>
      <c r="OX135" s="133"/>
      <c r="OY135" s="133"/>
      <c r="OZ135" s="133"/>
      <c r="PA135" s="133"/>
      <c r="PB135" s="133"/>
      <c r="PC135" s="133"/>
      <c r="PD135" s="133"/>
      <c r="PE135" s="133"/>
      <c r="PF135" s="133"/>
      <c r="PG135" s="133"/>
      <c r="PH135" s="133"/>
      <c r="PI135" s="133"/>
      <c r="PJ135" s="133"/>
      <c r="PK135" s="133"/>
      <c r="PL135" s="133"/>
      <c r="PM135" s="133"/>
      <c r="PN135" s="133"/>
      <c r="PO135" s="133"/>
      <c r="PP135" s="133"/>
      <c r="PQ135" s="133"/>
      <c r="PR135" s="133"/>
      <c r="PS135" s="133"/>
      <c r="PT135" s="133"/>
      <c r="PU135" s="133"/>
      <c r="PV135" s="133"/>
      <c r="PW135" s="133"/>
      <c r="PX135" s="133"/>
      <c r="PY135" s="133"/>
      <c r="PZ135" s="133"/>
      <c r="QA135" s="133"/>
      <c r="QB135" s="133"/>
      <c r="QC135" s="133"/>
      <c r="QD135" s="133"/>
      <c r="QE135" s="133"/>
      <c r="QF135" s="133"/>
      <c r="QG135" s="133"/>
      <c r="QH135" s="133"/>
      <c r="QI135" s="133"/>
      <c r="QJ135" s="133"/>
      <c r="QK135" s="133"/>
      <c r="QL135" s="133"/>
      <c r="QM135" s="133"/>
      <c r="QN135" s="133"/>
      <c r="QO135" s="133"/>
      <c r="QP135" s="133"/>
      <c r="QQ135" s="133"/>
      <c r="QR135" s="133"/>
      <c r="QS135" s="133"/>
      <c r="QT135" s="133"/>
      <c r="QU135" s="133"/>
      <c r="QV135" s="133"/>
      <c r="QW135" s="133"/>
      <c r="QX135" s="133"/>
      <c r="QY135" s="133"/>
      <c r="QZ135" s="133"/>
      <c r="RA135" s="133"/>
      <c r="RB135" s="133"/>
      <c r="RC135" s="133"/>
      <c r="RD135" s="133"/>
      <c r="RE135" s="133"/>
      <c r="RF135" s="133"/>
      <c r="RG135" s="133"/>
      <c r="RH135" s="133"/>
      <c r="RI135" s="133"/>
      <c r="RJ135" s="133"/>
      <c r="RK135" s="133"/>
      <c r="RL135" s="133"/>
      <c r="RM135" s="133"/>
      <c r="RN135" s="133"/>
      <c r="RO135" s="133"/>
      <c r="RP135" s="133"/>
      <c r="RQ135" s="133"/>
      <c r="RR135" s="133"/>
      <c r="RS135" s="133"/>
      <c r="RT135" s="133"/>
      <c r="RU135" s="133"/>
      <c r="RV135" s="133"/>
      <c r="RW135" s="133"/>
      <c r="RX135" s="133"/>
      <c r="RY135" s="133"/>
      <c r="RZ135" s="133"/>
      <c r="SA135" s="133"/>
      <c r="SB135" s="133"/>
      <c r="SC135" s="133"/>
      <c r="SD135" s="133"/>
      <c r="SE135" s="133"/>
      <c r="SF135" s="133"/>
      <c r="SG135" s="133"/>
      <c r="SH135" s="133"/>
      <c r="SI135" s="133"/>
      <c r="SJ135" s="133"/>
      <c r="SK135" s="133"/>
      <c r="SL135" s="133"/>
      <c r="SM135" s="133"/>
      <c r="SN135" s="133"/>
      <c r="SO135" s="133"/>
      <c r="SP135" s="133"/>
      <c r="SQ135" s="133"/>
      <c r="SR135" s="133"/>
      <c r="SS135" s="133"/>
      <c r="ST135" s="133"/>
      <c r="SU135" s="133"/>
      <c r="SV135" s="133"/>
      <c r="SW135" s="133"/>
      <c r="SX135" s="133"/>
      <c r="SY135" s="133"/>
      <c r="SZ135" s="133"/>
      <c r="TA135" s="133"/>
      <c r="TB135" s="133"/>
      <c r="TC135" s="133"/>
      <c r="TD135" s="133"/>
      <c r="TE135" s="133"/>
      <c r="TF135" s="133"/>
      <c r="TG135" s="133"/>
      <c r="TH135" s="133"/>
      <c r="TI135" s="133"/>
      <c r="TJ135" s="133"/>
      <c r="TK135" s="133"/>
      <c r="TL135" s="133"/>
      <c r="TM135" s="133"/>
      <c r="TN135" s="133"/>
      <c r="TO135" s="133"/>
      <c r="TP135" s="133"/>
      <c r="TQ135" s="133"/>
      <c r="TR135" s="133"/>
      <c r="TS135" s="133"/>
      <c r="TT135" s="133"/>
      <c r="TU135" s="133"/>
      <c r="TV135" s="133"/>
      <c r="TW135" s="133"/>
      <c r="TX135" s="133"/>
      <c r="TY135" s="133"/>
      <c r="TZ135" s="133"/>
      <c r="UA135" s="133"/>
      <c r="UB135" s="133"/>
      <c r="UC135" s="133"/>
      <c r="UD135" s="133"/>
      <c r="UE135" s="133"/>
      <c r="UF135" s="133"/>
      <c r="UG135" s="133"/>
      <c r="UH135" s="133"/>
      <c r="UI135" s="133"/>
      <c r="UJ135" s="133"/>
      <c r="UK135" s="133"/>
      <c r="UL135" s="133"/>
      <c r="UM135" s="133"/>
      <c r="UN135" s="133"/>
      <c r="UO135" s="133"/>
      <c r="UP135" s="133"/>
      <c r="UQ135" s="133"/>
      <c r="UR135" s="133"/>
      <c r="US135" s="133"/>
      <c r="UT135" s="133"/>
      <c r="UU135" s="133"/>
      <c r="UV135" s="133"/>
      <c r="UW135" s="133"/>
      <c r="UX135" s="133"/>
      <c r="UY135" s="133"/>
      <c r="UZ135" s="133"/>
      <c r="VA135" s="133"/>
      <c r="VB135" s="133"/>
      <c r="VC135" s="133"/>
      <c r="VD135" s="133"/>
      <c r="VE135" s="133"/>
      <c r="VF135" s="133"/>
      <c r="VG135" s="133"/>
      <c r="VH135" s="133"/>
      <c r="VI135" s="133"/>
      <c r="VJ135" s="133"/>
      <c r="VK135" s="133"/>
      <c r="VL135" s="133"/>
      <c r="VM135" s="133"/>
      <c r="VN135" s="133"/>
      <c r="VO135" s="133"/>
      <c r="VP135" s="133"/>
      <c r="VQ135" s="133"/>
      <c r="VR135" s="133"/>
      <c r="VS135" s="133"/>
      <c r="VT135" s="133"/>
      <c r="VU135" s="133"/>
      <c r="VV135" s="133"/>
      <c r="VW135" s="133"/>
      <c r="VX135" s="133"/>
      <c r="VY135" s="133"/>
      <c r="VZ135" s="133"/>
      <c r="WA135" s="133"/>
      <c r="WB135" s="133"/>
      <c r="WC135" s="133"/>
      <c r="WD135" s="133"/>
      <c r="WE135" s="133"/>
      <c r="WF135" s="133"/>
      <c r="WG135" s="133"/>
      <c r="WH135" s="133"/>
      <c r="WI135" s="133"/>
      <c r="WJ135" s="133"/>
      <c r="WK135" s="133"/>
      <c r="WL135" s="133"/>
      <c r="WM135" s="133"/>
      <c r="WN135" s="133"/>
      <c r="WO135" s="133"/>
      <c r="WP135" s="133"/>
      <c r="WQ135" s="133"/>
      <c r="WR135" s="133"/>
      <c r="WS135" s="133"/>
      <c r="WT135" s="133"/>
      <c r="WU135" s="133"/>
      <c r="WV135" s="133"/>
      <c r="WW135" s="133"/>
      <c r="WX135" s="133"/>
      <c r="WY135" s="133"/>
      <c r="WZ135" s="133"/>
      <c r="XA135" s="133"/>
      <c r="XB135" s="133"/>
      <c r="XC135" s="133"/>
      <c r="XD135" s="133"/>
      <c r="XE135" s="133"/>
      <c r="XF135" s="133"/>
      <c r="XG135" s="133"/>
      <c r="XH135" s="133"/>
      <c r="XI135" s="133"/>
      <c r="XJ135" s="133"/>
      <c r="XK135" s="133"/>
      <c r="XL135" s="133"/>
      <c r="XM135" s="133"/>
      <c r="XN135" s="133"/>
      <c r="XO135" s="133"/>
      <c r="XP135" s="133"/>
      <c r="XQ135" s="133"/>
      <c r="XR135" s="133"/>
      <c r="XS135" s="133"/>
      <c r="XT135" s="133"/>
      <c r="XU135" s="133"/>
      <c r="XV135" s="133"/>
      <c r="XW135" s="133"/>
      <c r="XX135" s="133"/>
      <c r="XY135" s="133"/>
      <c r="XZ135" s="133"/>
      <c r="YA135" s="133"/>
      <c r="YB135" s="133"/>
      <c r="YC135" s="133"/>
      <c r="YD135" s="133"/>
      <c r="YE135" s="133"/>
      <c r="YF135" s="133"/>
      <c r="YG135" s="133"/>
      <c r="YH135" s="133"/>
      <c r="YI135" s="133"/>
      <c r="YJ135" s="133"/>
      <c r="YK135" s="133"/>
      <c r="YL135" s="133"/>
      <c r="YM135" s="133"/>
      <c r="YN135" s="133"/>
      <c r="YO135" s="133"/>
      <c r="YP135" s="133"/>
      <c r="YQ135" s="133"/>
      <c r="YR135" s="133"/>
      <c r="YS135" s="133"/>
      <c r="YT135" s="133"/>
      <c r="YU135" s="133"/>
      <c r="YV135" s="133"/>
      <c r="YW135" s="133"/>
      <c r="YX135" s="133"/>
      <c r="YY135" s="133"/>
      <c r="YZ135" s="133"/>
      <c r="ZA135" s="133"/>
      <c r="ZB135" s="133"/>
      <c r="ZC135" s="133"/>
      <c r="ZD135" s="133"/>
      <c r="ZE135" s="133"/>
      <c r="ZF135" s="133"/>
      <c r="ZG135" s="133"/>
      <c r="ZH135" s="133"/>
      <c r="ZI135" s="133"/>
      <c r="ZJ135" s="133"/>
      <c r="ZK135" s="133"/>
      <c r="ZL135" s="133"/>
      <c r="ZM135" s="133"/>
      <c r="ZN135" s="133"/>
      <c r="ZO135" s="133"/>
      <c r="ZP135" s="133"/>
      <c r="ZQ135" s="133"/>
      <c r="ZR135" s="133"/>
      <c r="ZS135" s="133"/>
      <c r="ZT135" s="133"/>
      <c r="ZU135" s="133"/>
      <c r="ZV135" s="133"/>
      <c r="ZW135" s="133"/>
      <c r="ZX135" s="133"/>
      <c r="ZY135" s="133"/>
      <c r="ZZ135" s="133"/>
      <c r="AAA135" s="133"/>
      <c r="AAB135" s="133"/>
      <c r="AAC135" s="133"/>
      <c r="AAD135" s="133"/>
      <c r="AAE135" s="133"/>
      <c r="AAF135" s="133"/>
      <c r="AAG135" s="133"/>
      <c r="AAH135" s="133"/>
      <c r="AAI135" s="133"/>
      <c r="AAJ135" s="133"/>
      <c r="AAK135" s="133"/>
      <c r="AAL135" s="133"/>
      <c r="AAM135" s="133"/>
      <c r="AAN135" s="133"/>
      <c r="AAO135" s="133"/>
      <c r="AAP135" s="133"/>
      <c r="AAQ135" s="133"/>
      <c r="AAR135" s="133"/>
      <c r="AAS135" s="133"/>
      <c r="AAT135" s="133"/>
      <c r="AAU135" s="133"/>
      <c r="AAV135" s="133"/>
      <c r="AAW135" s="133"/>
      <c r="AAX135" s="133"/>
      <c r="AAY135" s="133"/>
      <c r="AAZ135" s="133"/>
      <c r="ABA135" s="133"/>
      <c r="ABB135" s="133"/>
      <c r="ABC135" s="133"/>
      <c r="ABD135" s="133"/>
      <c r="ABE135" s="133"/>
      <c r="ABF135" s="133"/>
      <c r="ABG135" s="133"/>
      <c r="ABH135" s="133"/>
      <c r="ABI135" s="133"/>
      <c r="ABJ135" s="133"/>
      <c r="ABK135" s="133"/>
      <c r="ABL135" s="133"/>
      <c r="ABM135" s="133"/>
      <c r="ABN135" s="133"/>
      <c r="ABO135" s="133"/>
      <c r="ABP135" s="133"/>
      <c r="ABQ135" s="133"/>
      <c r="ABR135" s="133"/>
      <c r="ABS135" s="133"/>
      <c r="ABT135" s="133"/>
      <c r="ABU135" s="133"/>
      <c r="ABV135" s="133"/>
      <c r="ABW135" s="133"/>
      <c r="ABX135" s="133"/>
      <c r="ABY135" s="133"/>
      <c r="ABZ135" s="133"/>
      <c r="ACA135" s="133"/>
      <c r="ACB135" s="133"/>
      <c r="ACC135" s="133"/>
      <c r="ACD135" s="133"/>
      <c r="ACE135" s="133"/>
      <c r="ACF135" s="133"/>
      <c r="ACG135" s="133"/>
      <c r="ACH135" s="133"/>
      <c r="ACI135" s="133"/>
      <c r="ACJ135" s="133"/>
      <c r="ACK135" s="133"/>
      <c r="ACL135" s="133"/>
      <c r="ACM135" s="133"/>
      <c r="ACN135" s="133"/>
      <c r="ACO135" s="133"/>
      <c r="ACP135" s="133"/>
      <c r="ACQ135" s="133"/>
      <c r="ACR135" s="133"/>
      <c r="ACS135" s="133"/>
      <c r="ACT135" s="133"/>
      <c r="ACU135" s="133"/>
      <c r="ACV135" s="133"/>
      <c r="ACW135" s="133"/>
      <c r="ACX135" s="133"/>
      <c r="ACY135" s="133"/>
      <c r="ACZ135" s="133"/>
      <c r="ADA135" s="133"/>
      <c r="ADB135" s="133"/>
      <c r="ADC135" s="133"/>
      <c r="ADD135" s="133"/>
      <c r="ADE135" s="133"/>
      <c r="ADF135" s="133"/>
      <c r="ADG135" s="133"/>
      <c r="ADH135" s="133"/>
      <c r="ADI135" s="133"/>
      <c r="ADJ135" s="133"/>
      <c r="ADK135" s="133"/>
      <c r="ADL135" s="133"/>
      <c r="ADM135" s="133"/>
      <c r="ADN135" s="133"/>
      <c r="ADO135" s="133"/>
      <c r="ADP135" s="133"/>
      <c r="ADQ135" s="133"/>
      <c r="ADR135" s="133"/>
      <c r="ADS135" s="133"/>
      <c r="ADT135" s="133"/>
      <c r="ADU135" s="133"/>
      <c r="ADV135" s="133"/>
      <c r="ADW135" s="133"/>
      <c r="ADX135" s="133"/>
      <c r="ADY135" s="133"/>
      <c r="ADZ135" s="133"/>
      <c r="AEA135" s="133"/>
      <c r="AEB135" s="133"/>
      <c r="AEC135" s="133"/>
      <c r="AED135" s="133"/>
      <c r="AEE135" s="133"/>
      <c r="AEF135" s="133"/>
      <c r="AEG135" s="133"/>
      <c r="AEH135" s="133"/>
      <c r="AEI135" s="133"/>
      <c r="AEJ135" s="133"/>
      <c r="AEK135" s="133"/>
      <c r="AEL135" s="133"/>
      <c r="AEM135" s="133"/>
      <c r="AEN135" s="133"/>
      <c r="AEO135" s="133"/>
      <c r="AEP135" s="133"/>
      <c r="AEQ135" s="133"/>
      <c r="AER135" s="133"/>
      <c r="AES135" s="133"/>
      <c r="AET135" s="133"/>
      <c r="AEU135" s="133"/>
      <c r="AEV135" s="133"/>
      <c r="AEW135" s="133"/>
      <c r="AEX135" s="133"/>
      <c r="AEY135" s="133"/>
      <c r="AEZ135" s="133"/>
      <c r="AFA135" s="133"/>
      <c r="AFB135" s="133"/>
      <c r="AFC135" s="133"/>
      <c r="AFD135" s="133"/>
      <c r="AFE135" s="133"/>
      <c r="AFF135" s="133"/>
      <c r="AFG135" s="133"/>
      <c r="AFH135" s="133"/>
      <c r="AFI135" s="133"/>
      <c r="AFJ135" s="133"/>
      <c r="AFK135" s="133"/>
      <c r="AFL135" s="133"/>
      <c r="AFM135" s="133"/>
      <c r="AFN135" s="133"/>
      <c r="AFO135" s="133"/>
      <c r="AFP135" s="133"/>
      <c r="AFQ135" s="133"/>
      <c r="AFR135" s="133"/>
      <c r="AFS135" s="133"/>
      <c r="AFT135" s="133"/>
      <c r="AFU135" s="133"/>
      <c r="AFV135" s="133"/>
      <c r="AFW135" s="133"/>
      <c r="AFX135" s="133"/>
      <c r="AFY135" s="133"/>
      <c r="AFZ135" s="133"/>
      <c r="AGA135" s="133"/>
      <c r="AGB135" s="133"/>
      <c r="AGC135" s="133"/>
      <c r="AGD135" s="133"/>
      <c r="AGE135" s="133"/>
      <c r="AGF135" s="133"/>
      <c r="AGG135" s="133"/>
      <c r="AGH135" s="133"/>
      <c r="AGI135" s="133"/>
      <c r="AGJ135" s="133"/>
      <c r="AGK135" s="133"/>
      <c r="AGL135" s="133"/>
      <c r="AGM135" s="133"/>
      <c r="AGN135" s="133"/>
      <c r="AGO135" s="133"/>
      <c r="AGP135" s="133"/>
      <c r="AGQ135" s="133"/>
      <c r="AGR135" s="133"/>
      <c r="AGS135" s="133"/>
      <c r="AGT135" s="133"/>
      <c r="AGU135" s="133"/>
      <c r="AGV135" s="133"/>
      <c r="AGW135" s="133"/>
      <c r="AGX135" s="133"/>
      <c r="AGY135" s="133"/>
      <c r="AGZ135" s="133"/>
      <c r="AHA135" s="133"/>
      <c r="AHB135" s="133"/>
      <c r="AHC135" s="133"/>
      <c r="AHD135" s="133"/>
      <c r="AHE135" s="133"/>
      <c r="AHF135" s="133"/>
      <c r="AHG135" s="133"/>
      <c r="AHH135" s="133"/>
      <c r="AHI135" s="133"/>
      <c r="AHJ135" s="133"/>
      <c r="AHK135" s="133"/>
      <c r="AHL135" s="133"/>
      <c r="AHM135" s="133"/>
      <c r="AHN135" s="133"/>
      <c r="AHO135" s="133"/>
      <c r="AHP135" s="133"/>
      <c r="AHQ135" s="133"/>
      <c r="AHR135" s="133"/>
      <c r="AHS135" s="133"/>
      <c r="AHT135" s="133"/>
      <c r="AHU135" s="133"/>
      <c r="AHV135" s="133"/>
      <c r="AHW135" s="133"/>
      <c r="AHX135" s="133"/>
      <c r="AHY135" s="133"/>
      <c r="AHZ135" s="133"/>
      <c r="AIA135" s="133"/>
      <c r="AIB135" s="133"/>
      <c r="AIC135" s="133"/>
      <c r="AID135" s="133"/>
      <c r="AIE135" s="133"/>
      <c r="AIF135" s="133"/>
      <c r="AIG135" s="133"/>
      <c r="AIH135" s="133"/>
      <c r="AII135" s="133"/>
      <c r="AIJ135" s="133"/>
      <c r="AIK135" s="133"/>
      <c r="AIL135" s="133"/>
      <c r="AIM135" s="133"/>
      <c r="AIN135" s="133"/>
      <c r="AIO135" s="133"/>
      <c r="AIP135" s="133"/>
      <c r="AIQ135" s="133"/>
      <c r="AIR135" s="133"/>
      <c r="AIS135" s="133"/>
      <c r="AIT135" s="133"/>
      <c r="AIU135" s="133"/>
      <c r="AIV135" s="133"/>
      <c r="AIW135" s="133"/>
      <c r="AIX135" s="133"/>
      <c r="AIY135" s="133"/>
      <c r="AIZ135" s="133"/>
      <c r="AJA135" s="133"/>
      <c r="AJB135" s="133"/>
      <c r="AJC135" s="133"/>
      <c r="AJD135" s="133"/>
      <c r="AJE135" s="133"/>
      <c r="AJF135" s="133"/>
      <c r="AJG135" s="133"/>
      <c r="AJH135" s="133"/>
      <c r="AJI135" s="133"/>
      <c r="AJJ135" s="133"/>
      <c r="AJK135" s="133"/>
      <c r="AJL135" s="133"/>
      <c r="AJM135" s="133"/>
      <c r="AJN135" s="133"/>
      <c r="AJO135" s="133"/>
      <c r="AJP135" s="133"/>
      <c r="AJQ135" s="133"/>
      <c r="AJR135" s="133"/>
      <c r="AJS135" s="133"/>
      <c r="AJT135" s="133"/>
      <c r="AJU135" s="133"/>
      <c r="AJV135" s="133"/>
      <c r="AJW135" s="133"/>
      <c r="AJX135" s="133"/>
      <c r="AJY135" s="133"/>
      <c r="AJZ135" s="133"/>
      <c r="AKA135" s="133"/>
      <c r="AKB135" s="133"/>
      <c r="AKC135" s="133"/>
      <c r="AKD135" s="133"/>
      <c r="AKE135" s="133"/>
      <c r="AKF135" s="133"/>
      <c r="AKG135" s="133"/>
      <c r="AKH135" s="133"/>
      <c r="AKI135" s="133"/>
      <c r="AKJ135" s="133"/>
      <c r="AKK135" s="133"/>
      <c r="AKL135" s="133"/>
      <c r="AKM135" s="133"/>
      <c r="AKN135" s="133"/>
      <c r="AKO135" s="133"/>
      <c r="AKP135" s="133"/>
      <c r="AKQ135" s="133"/>
      <c r="AKR135" s="133"/>
      <c r="AKS135" s="133"/>
      <c r="AKT135" s="133"/>
      <c r="AKU135" s="133"/>
      <c r="AKV135" s="133"/>
      <c r="AKW135" s="133"/>
      <c r="AKX135" s="133"/>
      <c r="AKY135" s="133"/>
      <c r="AKZ135" s="133"/>
      <c r="ALA135" s="133"/>
      <c r="ALB135" s="133"/>
      <c r="ALC135" s="133"/>
      <c r="ALD135" s="133"/>
      <c r="ALE135" s="133"/>
      <c r="ALF135" s="133"/>
      <c r="ALG135" s="133"/>
      <c r="ALH135" s="133"/>
      <c r="ALI135" s="133"/>
      <c r="ALJ135" s="133"/>
      <c r="ALK135" s="133"/>
      <c r="ALL135" s="133"/>
      <c r="ALM135" s="133"/>
      <c r="ALN135" s="133"/>
      <c r="ALO135" s="133"/>
      <c r="ALP135" s="133"/>
      <c r="ALQ135" s="133"/>
      <c r="ALR135" s="133"/>
      <c r="ALS135" s="133"/>
      <c r="ALT135" s="133"/>
      <c r="ALU135" s="133"/>
      <c r="ALV135" s="133"/>
      <c r="ALW135" s="133"/>
      <c r="ALX135" s="133"/>
      <c r="ALY135" s="133"/>
      <c r="ALZ135" s="133"/>
      <c r="AMA135" s="133"/>
      <c r="AMB135" s="133"/>
      <c r="AMC135" s="133"/>
      <c r="AMD135" s="133"/>
      <c r="AME135" s="133"/>
      <c r="AMF135" s="133"/>
      <c r="AMG135" s="133"/>
      <c r="AMH135" s="133"/>
      <c r="AMI135" s="133"/>
      <c r="AMJ135" s="133"/>
    </row>
    <row r="136" spans="1:1024" s="82" customFormat="1" ht="152.25" customHeight="1">
      <c r="A136" s="79">
        <v>36</v>
      </c>
      <c r="B136" s="129" t="s">
        <v>1765</v>
      </c>
      <c r="C136" s="79" t="s">
        <v>1854</v>
      </c>
      <c r="D136" s="129" t="s">
        <v>1855</v>
      </c>
      <c r="E136" s="129" t="s">
        <v>1859</v>
      </c>
      <c r="F136" s="129" t="s">
        <v>1552</v>
      </c>
      <c r="G136" s="129" t="s">
        <v>1553</v>
      </c>
      <c r="H136" s="129" t="s">
        <v>1519</v>
      </c>
      <c r="I136" s="129">
        <v>10</v>
      </c>
      <c r="J136" s="129" t="s">
        <v>1554</v>
      </c>
      <c r="K136" s="129">
        <v>2022</v>
      </c>
      <c r="L136" s="129">
        <v>10</v>
      </c>
      <c r="M136" s="79" t="s">
        <v>1536</v>
      </c>
      <c r="N136" s="79" t="s">
        <v>1860</v>
      </c>
      <c r="O136" s="155" t="s">
        <v>1858</v>
      </c>
      <c r="P136" s="130" t="s">
        <v>1529</v>
      </c>
      <c r="Q136" s="129" t="s">
        <v>1555</v>
      </c>
      <c r="R136" s="129" t="s">
        <v>1556</v>
      </c>
      <c r="S136" s="129" t="s">
        <v>1770</v>
      </c>
      <c r="T136" s="129" t="s">
        <v>1557</v>
      </c>
      <c r="U136" s="129" t="s">
        <v>1519</v>
      </c>
      <c r="V136" s="129" t="s">
        <v>1516</v>
      </c>
      <c r="W136" s="129" t="str">
        <f>HYPERLINK("http://dx.doi.org/10.1088/1475-7516/2022/10/033","http://dx.doi.org/10.1088/1475-7516/2022/10/033")</f>
        <v>http://dx.doi.org/10.1088/1475-7516/2022/10/033</v>
      </c>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c r="DZ136" s="132"/>
      <c r="EA136" s="132"/>
      <c r="EB136" s="132"/>
      <c r="EC136" s="132"/>
      <c r="ED136" s="132"/>
      <c r="EE136" s="132"/>
      <c r="EF136" s="132"/>
      <c r="EG136" s="132"/>
      <c r="EH136" s="132"/>
      <c r="EI136" s="132"/>
      <c r="EJ136" s="132"/>
      <c r="EK136" s="132"/>
      <c r="EL136" s="132"/>
      <c r="EM136" s="132"/>
      <c r="EN136" s="132"/>
      <c r="EO136" s="132"/>
      <c r="EP136" s="132"/>
      <c r="EQ136" s="132"/>
      <c r="ER136" s="132"/>
      <c r="ES136" s="132"/>
      <c r="ET136" s="132"/>
      <c r="EU136" s="132"/>
      <c r="EV136" s="132"/>
      <c r="EW136" s="132"/>
      <c r="EX136" s="132"/>
      <c r="EY136" s="132"/>
      <c r="EZ136" s="132"/>
      <c r="FA136" s="132"/>
      <c r="FB136" s="132"/>
      <c r="FC136" s="132"/>
      <c r="FD136" s="132"/>
      <c r="FE136" s="132"/>
      <c r="FF136" s="132"/>
      <c r="FG136" s="132"/>
      <c r="FH136" s="132"/>
      <c r="FI136" s="132"/>
      <c r="FJ136" s="132"/>
      <c r="FK136" s="132"/>
      <c r="FL136" s="132"/>
      <c r="FM136" s="132"/>
      <c r="FN136" s="132"/>
      <c r="FO136" s="132"/>
      <c r="FP136" s="132"/>
      <c r="FQ136" s="132"/>
      <c r="FR136" s="132"/>
      <c r="FS136" s="132"/>
      <c r="FT136" s="132"/>
      <c r="FU136" s="132"/>
      <c r="FV136" s="132"/>
      <c r="FW136" s="132"/>
      <c r="FX136" s="132"/>
      <c r="FY136" s="132"/>
      <c r="FZ136" s="132"/>
      <c r="GA136" s="132"/>
      <c r="GB136" s="132"/>
      <c r="GC136" s="132"/>
      <c r="GD136" s="132"/>
      <c r="GE136" s="132"/>
      <c r="GF136" s="132"/>
      <c r="GG136" s="132"/>
      <c r="GH136" s="132"/>
      <c r="GI136" s="132"/>
      <c r="GJ136" s="132"/>
      <c r="GK136" s="132"/>
      <c r="GL136" s="132"/>
      <c r="GM136" s="132"/>
      <c r="GN136" s="132"/>
      <c r="GO136" s="132"/>
      <c r="GP136" s="132"/>
      <c r="GQ136" s="132"/>
      <c r="GR136" s="133"/>
      <c r="GS136" s="133"/>
      <c r="GT136" s="133"/>
      <c r="GU136" s="133"/>
      <c r="GV136" s="133"/>
      <c r="GW136" s="133"/>
      <c r="GX136" s="133"/>
      <c r="GY136" s="133"/>
      <c r="GZ136" s="133"/>
      <c r="HA136" s="133"/>
      <c r="HB136" s="133"/>
      <c r="HC136" s="133"/>
      <c r="HD136" s="133"/>
      <c r="HE136" s="133"/>
      <c r="HF136" s="133"/>
      <c r="HG136" s="133"/>
      <c r="HH136" s="133"/>
      <c r="HI136" s="133"/>
      <c r="HJ136" s="133"/>
      <c r="HK136" s="133"/>
      <c r="HL136" s="133"/>
      <c r="HM136" s="133"/>
      <c r="HN136" s="133"/>
      <c r="HO136" s="133"/>
      <c r="HP136" s="133"/>
      <c r="HQ136" s="133"/>
      <c r="HR136" s="133"/>
      <c r="HS136" s="133"/>
      <c r="HT136" s="133"/>
      <c r="HU136" s="133"/>
      <c r="HV136" s="133"/>
      <c r="HW136" s="133"/>
      <c r="HX136" s="133"/>
      <c r="HY136" s="133"/>
      <c r="HZ136" s="133"/>
      <c r="IA136" s="133"/>
      <c r="IB136" s="133"/>
      <c r="IC136" s="133"/>
      <c r="ID136" s="133"/>
      <c r="IE136" s="133"/>
      <c r="IF136" s="133"/>
      <c r="IG136" s="133"/>
      <c r="IH136" s="133"/>
      <c r="II136" s="133"/>
      <c r="IJ136" s="133"/>
      <c r="IK136" s="133"/>
      <c r="IL136" s="133"/>
      <c r="IM136" s="133"/>
      <c r="IN136" s="133"/>
      <c r="IO136" s="133"/>
      <c r="IP136" s="133"/>
      <c r="IQ136" s="133"/>
      <c r="IR136" s="133"/>
      <c r="IS136" s="133"/>
      <c r="IT136" s="133"/>
      <c r="IU136" s="133"/>
      <c r="IV136" s="133"/>
      <c r="IW136" s="133"/>
      <c r="IX136" s="133"/>
      <c r="IY136" s="133"/>
      <c r="IZ136" s="133"/>
      <c r="JA136" s="133"/>
      <c r="JB136" s="133"/>
      <c r="JC136" s="133"/>
      <c r="JD136" s="133"/>
      <c r="JE136" s="133"/>
      <c r="JF136" s="133"/>
      <c r="JG136" s="133"/>
      <c r="JH136" s="133"/>
      <c r="JI136" s="133"/>
      <c r="JJ136" s="133"/>
      <c r="JK136" s="133"/>
      <c r="JL136" s="133"/>
      <c r="JM136" s="133"/>
      <c r="JN136" s="133"/>
      <c r="JO136" s="133"/>
      <c r="JP136" s="133"/>
      <c r="JQ136" s="133"/>
      <c r="JR136" s="133"/>
      <c r="JS136" s="133"/>
      <c r="JT136" s="133"/>
      <c r="JU136" s="133"/>
      <c r="JV136" s="133"/>
      <c r="JW136" s="133"/>
      <c r="JX136" s="133"/>
      <c r="JY136" s="133"/>
      <c r="JZ136" s="133"/>
      <c r="KA136" s="133"/>
      <c r="KB136" s="133"/>
      <c r="KC136" s="133"/>
      <c r="KD136" s="133"/>
      <c r="KE136" s="133"/>
      <c r="KF136" s="133"/>
      <c r="KG136" s="133"/>
      <c r="KH136" s="133"/>
      <c r="KI136" s="133"/>
      <c r="KJ136" s="133"/>
      <c r="KK136" s="133"/>
      <c r="KL136" s="133"/>
      <c r="KM136" s="133"/>
      <c r="KN136" s="133"/>
      <c r="KO136" s="133"/>
      <c r="KP136" s="133"/>
      <c r="KQ136" s="133"/>
      <c r="KR136" s="133"/>
      <c r="KS136" s="133"/>
      <c r="KT136" s="133"/>
      <c r="KU136" s="133"/>
      <c r="KV136" s="133"/>
      <c r="KW136" s="133"/>
      <c r="KX136" s="133"/>
      <c r="KY136" s="133"/>
      <c r="KZ136" s="133"/>
      <c r="LA136" s="133"/>
      <c r="LB136" s="133"/>
      <c r="LC136" s="133"/>
      <c r="LD136" s="133"/>
      <c r="LE136" s="133"/>
      <c r="LF136" s="133"/>
      <c r="LG136" s="133"/>
      <c r="LH136" s="133"/>
      <c r="LI136" s="133"/>
      <c r="LJ136" s="133"/>
      <c r="LK136" s="133"/>
      <c r="LL136" s="133"/>
      <c r="LM136" s="133"/>
      <c r="LN136" s="133"/>
      <c r="LO136" s="133"/>
      <c r="LP136" s="133"/>
      <c r="LQ136" s="133"/>
      <c r="LR136" s="133"/>
      <c r="LS136" s="133"/>
      <c r="LT136" s="133"/>
      <c r="LU136" s="133"/>
      <c r="LV136" s="133"/>
      <c r="LW136" s="133"/>
      <c r="LX136" s="133"/>
      <c r="LY136" s="133"/>
      <c r="LZ136" s="133"/>
      <c r="MA136" s="133"/>
      <c r="MB136" s="133"/>
      <c r="MC136" s="133"/>
      <c r="MD136" s="133"/>
      <c r="ME136" s="133"/>
      <c r="MF136" s="133"/>
      <c r="MG136" s="133"/>
      <c r="MH136" s="133"/>
      <c r="MI136" s="133"/>
      <c r="MJ136" s="133"/>
      <c r="MK136" s="133"/>
      <c r="ML136" s="133"/>
      <c r="MM136" s="133"/>
      <c r="MN136" s="133"/>
      <c r="MO136" s="133"/>
      <c r="MP136" s="133"/>
      <c r="MQ136" s="133"/>
      <c r="MR136" s="133"/>
      <c r="MS136" s="133"/>
      <c r="MT136" s="133"/>
      <c r="MU136" s="133"/>
      <c r="MV136" s="133"/>
      <c r="MW136" s="133"/>
      <c r="MX136" s="133"/>
      <c r="MY136" s="133"/>
      <c r="MZ136" s="133"/>
      <c r="NA136" s="133"/>
      <c r="NB136" s="133"/>
      <c r="NC136" s="133"/>
      <c r="ND136" s="133"/>
      <c r="NE136" s="133"/>
      <c r="NF136" s="133"/>
      <c r="NG136" s="133"/>
      <c r="NH136" s="133"/>
      <c r="NI136" s="133"/>
      <c r="NJ136" s="133"/>
      <c r="NK136" s="133"/>
      <c r="NL136" s="133"/>
      <c r="NM136" s="133"/>
      <c r="NN136" s="133"/>
      <c r="NO136" s="133"/>
      <c r="NP136" s="133"/>
      <c r="NQ136" s="133"/>
      <c r="NR136" s="133"/>
      <c r="NS136" s="133"/>
      <c r="NT136" s="133"/>
      <c r="NU136" s="133"/>
      <c r="NV136" s="133"/>
      <c r="NW136" s="133"/>
      <c r="NX136" s="133"/>
      <c r="NY136" s="133"/>
      <c r="NZ136" s="133"/>
      <c r="OA136" s="133"/>
      <c r="OB136" s="133"/>
      <c r="OC136" s="133"/>
      <c r="OD136" s="133"/>
      <c r="OE136" s="133"/>
      <c r="OF136" s="133"/>
      <c r="OG136" s="133"/>
      <c r="OH136" s="133"/>
      <c r="OI136" s="133"/>
      <c r="OJ136" s="133"/>
      <c r="OK136" s="133"/>
      <c r="OL136" s="133"/>
      <c r="OM136" s="133"/>
      <c r="ON136" s="133"/>
      <c r="OO136" s="133"/>
      <c r="OP136" s="133"/>
      <c r="OQ136" s="133"/>
      <c r="OR136" s="133"/>
      <c r="OS136" s="133"/>
      <c r="OT136" s="133"/>
      <c r="OU136" s="133"/>
      <c r="OV136" s="133"/>
      <c r="OW136" s="133"/>
      <c r="OX136" s="133"/>
      <c r="OY136" s="133"/>
      <c r="OZ136" s="133"/>
      <c r="PA136" s="133"/>
      <c r="PB136" s="133"/>
      <c r="PC136" s="133"/>
      <c r="PD136" s="133"/>
      <c r="PE136" s="133"/>
      <c r="PF136" s="133"/>
      <c r="PG136" s="133"/>
      <c r="PH136" s="133"/>
      <c r="PI136" s="133"/>
      <c r="PJ136" s="133"/>
      <c r="PK136" s="133"/>
      <c r="PL136" s="133"/>
      <c r="PM136" s="133"/>
      <c r="PN136" s="133"/>
      <c r="PO136" s="133"/>
      <c r="PP136" s="133"/>
      <c r="PQ136" s="133"/>
      <c r="PR136" s="133"/>
      <c r="PS136" s="133"/>
      <c r="PT136" s="133"/>
      <c r="PU136" s="133"/>
      <c r="PV136" s="133"/>
      <c r="PW136" s="133"/>
      <c r="PX136" s="133"/>
      <c r="PY136" s="133"/>
      <c r="PZ136" s="133"/>
      <c r="QA136" s="133"/>
      <c r="QB136" s="133"/>
      <c r="QC136" s="133"/>
      <c r="QD136" s="133"/>
      <c r="QE136" s="133"/>
      <c r="QF136" s="133"/>
      <c r="QG136" s="133"/>
      <c r="QH136" s="133"/>
      <c r="QI136" s="133"/>
      <c r="QJ136" s="133"/>
      <c r="QK136" s="133"/>
      <c r="QL136" s="133"/>
      <c r="QM136" s="133"/>
      <c r="QN136" s="133"/>
      <c r="QO136" s="133"/>
      <c r="QP136" s="133"/>
      <c r="QQ136" s="133"/>
      <c r="QR136" s="133"/>
      <c r="QS136" s="133"/>
      <c r="QT136" s="133"/>
      <c r="QU136" s="133"/>
      <c r="QV136" s="133"/>
      <c r="QW136" s="133"/>
      <c r="QX136" s="133"/>
      <c r="QY136" s="133"/>
      <c r="QZ136" s="133"/>
      <c r="RA136" s="133"/>
      <c r="RB136" s="133"/>
      <c r="RC136" s="133"/>
      <c r="RD136" s="133"/>
      <c r="RE136" s="133"/>
      <c r="RF136" s="133"/>
      <c r="RG136" s="133"/>
      <c r="RH136" s="133"/>
      <c r="RI136" s="133"/>
      <c r="RJ136" s="133"/>
      <c r="RK136" s="133"/>
      <c r="RL136" s="133"/>
      <c r="RM136" s="133"/>
      <c r="RN136" s="133"/>
      <c r="RO136" s="133"/>
      <c r="RP136" s="133"/>
      <c r="RQ136" s="133"/>
      <c r="RR136" s="133"/>
      <c r="RS136" s="133"/>
      <c r="RT136" s="133"/>
      <c r="RU136" s="133"/>
      <c r="RV136" s="133"/>
      <c r="RW136" s="133"/>
      <c r="RX136" s="133"/>
      <c r="RY136" s="133"/>
      <c r="RZ136" s="133"/>
      <c r="SA136" s="133"/>
      <c r="SB136" s="133"/>
      <c r="SC136" s="133"/>
      <c r="SD136" s="133"/>
      <c r="SE136" s="133"/>
      <c r="SF136" s="133"/>
      <c r="SG136" s="133"/>
      <c r="SH136" s="133"/>
      <c r="SI136" s="133"/>
      <c r="SJ136" s="133"/>
      <c r="SK136" s="133"/>
      <c r="SL136" s="133"/>
      <c r="SM136" s="133"/>
      <c r="SN136" s="133"/>
      <c r="SO136" s="133"/>
      <c r="SP136" s="133"/>
      <c r="SQ136" s="133"/>
      <c r="SR136" s="133"/>
      <c r="SS136" s="133"/>
      <c r="ST136" s="133"/>
      <c r="SU136" s="133"/>
      <c r="SV136" s="133"/>
      <c r="SW136" s="133"/>
      <c r="SX136" s="133"/>
      <c r="SY136" s="133"/>
      <c r="SZ136" s="133"/>
      <c r="TA136" s="133"/>
      <c r="TB136" s="133"/>
      <c r="TC136" s="133"/>
      <c r="TD136" s="133"/>
      <c r="TE136" s="133"/>
      <c r="TF136" s="133"/>
      <c r="TG136" s="133"/>
      <c r="TH136" s="133"/>
      <c r="TI136" s="133"/>
      <c r="TJ136" s="133"/>
      <c r="TK136" s="133"/>
      <c r="TL136" s="133"/>
      <c r="TM136" s="133"/>
      <c r="TN136" s="133"/>
      <c r="TO136" s="133"/>
      <c r="TP136" s="133"/>
      <c r="TQ136" s="133"/>
      <c r="TR136" s="133"/>
      <c r="TS136" s="133"/>
      <c r="TT136" s="133"/>
      <c r="TU136" s="133"/>
      <c r="TV136" s="133"/>
      <c r="TW136" s="133"/>
      <c r="TX136" s="133"/>
      <c r="TY136" s="133"/>
      <c r="TZ136" s="133"/>
      <c r="UA136" s="133"/>
      <c r="UB136" s="133"/>
      <c r="UC136" s="133"/>
      <c r="UD136" s="133"/>
      <c r="UE136" s="133"/>
      <c r="UF136" s="133"/>
      <c r="UG136" s="133"/>
      <c r="UH136" s="133"/>
      <c r="UI136" s="133"/>
      <c r="UJ136" s="133"/>
      <c r="UK136" s="133"/>
      <c r="UL136" s="133"/>
      <c r="UM136" s="133"/>
      <c r="UN136" s="133"/>
      <c r="UO136" s="133"/>
      <c r="UP136" s="133"/>
      <c r="UQ136" s="133"/>
      <c r="UR136" s="133"/>
      <c r="US136" s="133"/>
      <c r="UT136" s="133"/>
      <c r="UU136" s="133"/>
      <c r="UV136" s="133"/>
      <c r="UW136" s="133"/>
      <c r="UX136" s="133"/>
      <c r="UY136" s="133"/>
      <c r="UZ136" s="133"/>
      <c r="VA136" s="133"/>
      <c r="VB136" s="133"/>
      <c r="VC136" s="133"/>
      <c r="VD136" s="133"/>
      <c r="VE136" s="133"/>
      <c r="VF136" s="133"/>
      <c r="VG136" s="133"/>
      <c r="VH136" s="133"/>
      <c r="VI136" s="133"/>
      <c r="VJ136" s="133"/>
      <c r="VK136" s="133"/>
      <c r="VL136" s="133"/>
      <c r="VM136" s="133"/>
      <c r="VN136" s="133"/>
      <c r="VO136" s="133"/>
      <c r="VP136" s="133"/>
      <c r="VQ136" s="133"/>
      <c r="VR136" s="133"/>
      <c r="VS136" s="133"/>
      <c r="VT136" s="133"/>
      <c r="VU136" s="133"/>
      <c r="VV136" s="133"/>
      <c r="VW136" s="133"/>
      <c r="VX136" s="133"/>
      <c r="VY136" s="133"/>
      <c r="VZ136" s="133"/>
      <c r="WA136" s="133"/>
      <c r="WB136" s="133"/>
      <c r="WC136" s="133"/>
      <c r="WD136" s="133"/>
      <c r="WE136" s="133"/>
      <c r="WF136" s="133"/>
      <c r="WG136" s="133"/>
      <c r="WH136" s="133"/>
      <c r="WI136" s="133"/>
      <c r="WJ136" s="133"/>
      <c r="WK136" s="133"/>
      <c r="WL136" s="133"/>
      <c r="WM136" s="133"/>
      <c r="WN136" s="133"/>
      <c r="WO136" s="133"/>
      <c r="WP136" s="133"/>
      <c r="WQ136" s="133"/>
      <c r="WR136" s="133"/>
      <c r="WS136" s="133"/>
      <c r="WT136" s="133"/>
      <c r="WU136" s="133"/>
      <c r="WV136" s="133"/>
      <c r="WW136" s="133"/>
      <c r="WX136" s="133"/>
      <c r="WY136" s="133"/>
      <c r="WZ136" s="133"/>
      <c r="XA136" s="133"/>
      <c r="XB136" s="133"/>
      <c r="XC136" s="133"/>
      <c r="XD136" s="133"/>
      <c r="XE136" s="133"/>
      <c r="XF136" s="133"/>
      <c r="XG136" s="133"/>
      <c r="XH136" s="133"/>
      <c r="XI136" s="133"/>
      <c r="XJ136" s="133"/>
      <c r="XK136" s="133"/>
      <c r="XL136" s="133"/>
      <c r="XM136" s="133"/>
      <c r="XN136" s="133"/>
      <c r="XO136" s="133"/>
      <c r="XP136" s="133"/>
      <c r="XQ136" s="133"/>
      <c r="XR136" s="133"/>
      <c r="XS136" s="133"/>
      <c r="XT136" s="133"/>
      <c r="XU136" s="133"/>
      <c r="XV136" s="133"/>
      <c r="XW136" s="133"/>
      <c r="XX136" s="133"/>
      <c r="XY136" s="133"/>
      <c r="XZ136" s="133"/>
      <c r="YA136" s="133"/>
      <c r="YB136" s="133"/>
      <c r="YC136" s="133"/>
      <c r="YD136" s="133"/>
      <c r="YE136" s="133"/>
      <c r="YF136" s="133"/>
      <c r="YG136" s="133"/>
      <c r="YH136" s="133"/>
      <c r="YI136" s="133"/>
      <c r="YJ136" s="133"/>
      <c r="YK136" s="133"/>
      <c r="YL136" s="133"/>
      <c r="YM136" s="133"/>
      <c r="YN136" s="133"/>
      <c r="YO136" s="133"/>
      <c r="YP136" s="133"/>
      <c r="YQ136" s="133"/>
      <c r="YR136" s="133"/>
      <c r="YS136" s="133"/>
      <c r="YT136" s="133"/>
      <c r="YU136" s="133"/>
      <c r="YV136" s="133"/>
      <c r="YW136" s="133"/>
      <c r="YX136" s="133"/>
      <c r="YY136" s="133"/>
      <c r="YZ136" s="133"/>
      <c r="ZA136" s="133"/>
      <c r="ZB136" s="133"/>
      <c r="ZC136" s="133"/>
      <c r="ZD136" s="133"/>
      <c r="ZE136" s="133"/>
      <c r="ZF136" s="133"/>
      <c r="ZG136" s="133"/>
      <c r="ZH136" s="133"/>
      <c r="ZI136" s="133"/>
      <c r="ZJ136" s="133"/>
      <c r="ZK136" s="133"/>
      <c r="ZL136" s="133"/>
      <c r="ZM136" s="133"/>
      <c r="ZN136" s="133"/>
      <c r="ZO136" s="133"/>
      <c r="ZP136" s="133"/>
      <c r="ZQ136" s="133"/>
      <c r="ZR136" s="133"/>
      <c r="ZS136" s="133"/>
      <c r="ZT136" s="133"/>
      <c r="ZU136" s="133"/>
      <c r="ZV136" s="133"/>
      <c r="ZW136" s="133"/>
      <c r="ZX136" s="133"/>
      <c r="ZY136" s="133"/>
      <c r="ZZ136" s="133"/>
      <c r="AAA136" s="133"/>
      <c r="AAB136" s="133"/>
      <c r="AAC136" s="133"/>
      <c r="AAD136" s="133"/>
      <c r="AAE136" s="133"/>
      <c r="AAF136" s="133"/>
      <c r="AAG136" s="133"/>
      <c r="AAH136" s="133"/>
      <c r="AAI136" s="133"/>
      <c r="AAJ136" s="133"/>
      <c r="AAK136" s="133"/>
      <c r="AAL136" s="133"/>
      <c r="AAM136" s="133"/>
      <c r="AAN136" s="133"/>
      <c r="AAO136" s="133"/>
      <c r="AAP136" s="133"/>
      <c r="AAQ136" s="133"/>
      <c r="AAR136" s="133"/>
      <c r="AAS136" s="133"/>
      <c r="AAT136" s="133"/>
      <c r="AAU136" s="133"/>
      <c r="AAV136" s="133"/>
      <c r="AAW136" s="133"/>
      <c r="AAX136" s="133"/>
      <c r="AAY136" s="133"/>
      <c r="AAZ136" s="133"/>
      <c r="ABA136" s="133"/>
      <c r="ABB136" s="133"/>
      <c r="ABC136" s="133"/>
      <c r="ABD136" s="133"/>
      <c r="ABE136" s="133"/>
      <c r="ABF136" s="133"/>
      <c r="ABG136" s="133"/>
      <c r="ABH136" s="133"/>
      <c r="ABI136" s="133"/>
      <c r="ABJ136" s="133"/>
      <c r="ABK136" s="133"/>
      <c r="ABL136" s="133"/>
      <c r="ABM136" s="133"/>
      <c r="ABN136" s="133"/>
      <c r="ABO136" s="133"/>
      <c r="ABP136" s="133"/>
      <c r="ABQ136" s="133"/>
      <c r="ABR136" s="133"/>
      <c r="ABS136" s="133"/>
      <c r="ABT136" s="133"/>
      <c r="ABU136" s="133"/>
      <c r="ABV136" s="133"/>
      <c r="ABW136" s="133"/>
      <c r="ABX136" s="133"/>
      <c r="ABY136" s="133"/>
      <c r="ABZ136" s="133"/>
      <c r="ACA136" s="133"/>
      <c r="ACB136" s="133"/>
      <c r="ACC136" s="133"/>
      <c r="ACD136" s="133"/>
      <c r="ACE136" s="133"/>
      <c r="ACF136" s="133"/>
      <c r="ACG136" s="133"/>
      <c r="ACH136" s="133"/>
      <c r="ACI136" s="133"/>
      <c r="ACJ136" s="133"/>
      <c r="ACK136" s="133"/>
      <c r="ACL136" s="133"/>
      <c r="ACM136" s="133"/>
      <c r="ACN136" s="133"/>
      <c r="ACO136" s="133"/>
      <c r="ACP136" s="133"/>
      <c r="ACQ136" s="133"/>
      <c r="ACR136" s="133"/>
      <c r="ACS136" s="133"/>
      <c r="ACT136" s="133"/>
      <c r="ACU136" s="133"/>
      <c r="ACV136" s="133"/>
      <c r="ACW136" s="133"/>
      <c r="ACX136" s="133"/>
      <c r="ACY136" s="133"/>
      <c r="ACZ136" s="133"/>
      <c r="ADA136" s="133"/>
      <c r="ADB136" s="133"/>
      <c r="ADC136" s="133"/>
      <c r="ADD136" s="133"/>
      <c r="ADE136" s="133"/>
      <c r="ADF136" s="133"/>
      <c r="ADG136" s="133"/>
      <c r="ADH136" s="133"/>
      <c r="ADI136" s="133"/>
      <c r="ADJ136" s="133"/>
      <c r="ADK136" s="133"/>
      <c r="ADL136" s="133"/>
      <c r="ADM136" s="133"/>
      <c r="ADN136" s="133"/>
      <c r="ADO136" s="133"/>
      <c r="ADP136" s="133"/>
      <c r="ADQ136" s="133"/>
      <c r="ADR136" s="133"/>
      <c r="ADS136" s="133"/>
      <c r="ADT136" s="133"/>
      <c r="ADU136" s="133"/>
      <c r="ADV136" s="133"/>
      <c r="ADW136" s="133"/>
      <c r="ADX136" s="133"/>
      <c r="ADY136" s="133"/>
      <c r="ADZ136" s="133"/>
      <c r="AEA136" s="133"/>
      <c r="AEB136" s="133"/>
      <c r="AEC136" s="133"/>
      <c r="AED136" s="133"/>
      <c r="AEE136" s="133"/>
      <c r="AEF136" s="133"/>
      <c r="AEG136" s="133"/>
      <c r="AEH136" s="133"/>
      <c r="AEI136" s="133"/>
      <c r="AEJ136" s="133"/>
      <c r="AEK136" s="133"/>
      <c r="AEL136" s="133"/>
      <c r="AEM136" s="133"/>
      <c r="AEN136" s="133"/>
      <c r="AEO136" s="133"/>
      <c r="AEP136" s="133"/>
      <c r="AEQ136" s="133"/>
      <c r="AER136" s="133"/>
      <c r="AES136" s="133"/>
      <c r="AET136" s="133"/>
      <c r="AEU136" s="133"/>
      <c r="AEV136" s="133"/>
      <c r="AEW136" s="133"/>
      <c r="AEX136" s="133"/>
      <c r="AEY136" s="133"/>
      <c r="AEZ136" s="133"/>
      <c r="AFA136" s="133"/>
      <c r="AFB136" s="133"/>
      <c r="AFC136" s="133"/>
      <c r="AFD136" s="133"/>
      <c r="AFE136" s="133"/>
      <c r="AFF136" s="133"/>
      <c r="AFG136" s="133"/>
      <c r="AFH136" s="133"/>
      <c r="AFI136" s="133"/>
      <c r="AFJ136" s="133"/>
      <c r="AFK136" s="133"/>
      <c r="AFL136" s="133"/>
      <c r="AFM136" s="133"/>
      <c r="AFN136" s="133"/>
      <c r="AFO136" s="133"/>
      <c r="AFP136" s="133"/>
      <c r="AFQ136" s="133"/>
      <c r="AFR136" s="133"/>
      <c r="AFS136" s="133"/>
      <c r="AFT136" s="133"/>
      <c r="AFU136" s="133"/>
      <c r="AFV136" s="133"/>
      <c r="AFW136" s="133"/>
      <c r="AFX136" s="133"/>
      <c r="AFY136" s="133"/>
      <c r="AFZ136" s="133"/>
      <c r="AGA136" s="133"/>
      <c r="AGB136" s="133"/>
      <c r="AGC136" s="133"/>
      <c r="AGD136" s="133"/>
      <c r="AGE136" s="133"/>
      <c r="AGF136" s="133"/>
      <c r="AGG136" s="133"/>
      <c r="AGH136" s="133"/>
      <c r="AGI136" s="133"/>
      <c r="AGJ136" s="133"/>
      <c r="AGK136" s="133"/>
      <c r="AGL136" s="133"/>
      <c r="AGM136" s="133"/>
      <c r="AGN136" s="133"/>
      <c r="AGO136" s="133"/>
      <c r="AGP136" s="133"/>
      <c r="AGQ136" s="133"/>
      <c r="AGR136" s="133"/>
      <c r="AGS136" s="133"/>
      <c r="AGT136" s="133"/>
      <c r="AGU136" s="133"/>
      <c r="AGV136" s="133"/>
      <c r="AGW136" s="133"/>
      <c r="AGX136" s="133"/>
      <c r="AGY136" s="133"/>
      <c r="AGZ136" s="133"/>
      <c r="AHA136" s="133"/>
      <c r="AHB136" s="133"/>
      <c r="AHC136" s="133"/>
      <c r="AHD136" s="133"/>
      <c r="AHE136" s="133"/>
      <c r="AHF136" s="133"/>
      <c r="AHG136" s="133"/>
      <c r="AHH136" s="133"/>
      <c r="AHI136" s="133"/>
      <c r="AHJ136" s="133"/>
      <c r="AHK136" s="133"/>
      <c r="AHL136" s="133"/>
      <c r="AHM136" s="133"/>
      <c r="AHN136" s="133"/>
      <c r="AHO136" s="133"/>
      <c r="AHP136" s="133"/>
      <c r="AHQ136" s="133"/>
      <c r="AHR136" s="133"/>
      <c r="AHS136" s="133"/>
      <c r="AHT136" s="133"/>
      <c r="AHU136" s="133"/>
      <c r="AHV136" s="133"/>
      <c r="AHW136" s="133"/>
      <c r="AHX136" s="133"/>
      <c r="AHY136" s="133"/>
      <c r="AHZ136" s="133"/>
      <c r="AIA136" s="133"/>
      <c r="AIB136" s="133"/>
      <c r="AIC136" s="133"/>
      <c r="AID136" s="133"/>
      <c r="AIE136" s="133"/>
      <c r="AIF136" s="133"/>
      <c r="AIG136" s="133"/>
      <c r="AIH136" s="133"/>
      <c r="AII136" s="133"/>
      <c r="AIJ136" s="133"/>
      <c r="AIK136" s="133"/>
      <c r="AIL136" s="133"/>
      <c r="AIM136" s="133"/>
      <c r="AIN136" s="133"/>
      <c r="AIO136" s="133"/>
      <c r="AIP136" s="133"/>
      <c r="AIQ136" s="133"/>
      <c r="AIR136" s="133"/>
      <c r="AIS136" s="133"/>
      <c r="AIT136" s="133"/>
      <c r="AIU136" s="133"/>
      <c r="AIV136" s="133"/>
      <c r="AIW136" s="133"/>
      <c r="AIX136" s="133"/>
      <c r="AIY136" s="133"/>
      <c r="AIZ136" s="133"/>
      <c r="AJA136" s="133"/>
      <c r="AJB136" s="133"/>
      <c r="AJC136" s="133"/>
      <c r="AJD136" s="133"/>
      <c r="AJE136" s="133"/>
      <c r="AJF136" s="133"/>
      <c r="AJG136" s="133"/>
      <c r="AJH136" s="133"/>
      <c r="AJI136" s="133"/>
      <c r="AJJ136" s="133"/>
      <c r="AJK136" s="133"/>
      <c r="AJL136" s="133"/>
      <c r="AJM136" s="133"/>
      <c r="AJN136" s="133"/>
      <c r="AJO136" s="133"/>
      <c r="AJP136" s="133"/>
      <c r="AJQ136" s="133"/>
      <c r="AJR136" s="133"/>
      <c r="AJS136" s="133"/>
      <c r="AJT136" s="133"/>
      <c r="AJU136" s="133"/>
      <c r="AJV136" s="133"/>
      <c r="AJW136" s="133"/>
      <c r="AJX136" s="133"/>
      <c r="AJY136" s="133"/>
      <c r="AJZ136" s="133"/>
      <c r="AKA136" s="133"/>
      <c r="AKB136" s="133"/>
      <c r="AKC136" s="133"/>
      <c r="AKD136" s="133"/>
      <c r="AKE136" s="133"/>
      <c r="AKF136" s="133"/>
      <c r="AKG136" s="133"/>
      <c r="AKH136" s="133"/>
      <c r="AKI136" s="133"/>
      <c r="AKJ136" s="133"/>
      <c r="AKK136" s="133"/>
      <c r="AKL136" s="133"/>
      <c r="AKM136" s="133"/>
      <c r="AKN136" s="133"/>
      <c r="AKO136" s="133"/>
      <c r="AKP136" s="133"/>
      <c r="AKQ136" s="133"/>
      <c r="AKR136" s="133"/>
      <c r="AKS136" s="133"/>
      <c r="AKT136" s="133"/>
      <c r="AKU136" s="133"/>
      <c r="AKV136" s="133"/>
      <c r="AKW136" s="133"/>
      <c r="AKX136" s="133"/>
      <c r="AKY136" s="133"/>
      <c r="AKZ136" s="133"/>
      <c r="ALA136" s="133"/>
      <c r="ALB136" s="133"/>
      <c r="ALC136" s="133"/>
      <c r="ALD136" s="133"/>
      <c r="ALE136" s="133"/>
      <c r="ALF136" s="133"/>
      <c r="ALG136" s="133"/>
      <c r="ALH136" s="133"/>
      <c r="ALI136" s="133"/>
      <c r="ALJ136" s="133"/>
      <c r="ALK136" s="133"/>
      <c r="ALL136" s="133"/>
      <c r="ALM136" s="133"/>
      <c r="ALN136" s="133"/>
      <c r="ALO136" s="133"/>
      <c r="ALP136" s="133"/>
      <c r="ALQ136" s="133"/>
      <c r="ALR136" s="133"/>
      <c r="ALS136" s="133"/>
      <c r="ALT136" s="133"/>
      <c r="ALU136" s="133"/>
      <c r="ALV136" s="133"/>
      <c r="ALW136" s="133"/>
      <c r="ALX136" s="133"/>
      <c r="ALY136" s="133"/>
      <c r="ALZ136" s="133"/>
      <c r="AMA136" s="133"/>
      <c r="AMB136" s="133"/>
      <c r="AMC136" s="133"/>
      <c r="AMD136" s="133"/>
      <c r="AME136" s="133"/>
      <c r="AMF136" s="133"/>
      <c r="AMG136" s="133"/>
      <c r="AMH136" s="133"/>
      <c r="AMI136" s="133"/>
      <c r="AMJ136" s="133"/>
    </row>
    <row r="137" spans="1:1024" s="82" customFormat="1" ht="152.25" customHeight="1">
      <c r="A137" s="79">
        <v>37</v>
      </c>
      <c r="B137" s="129" t="s">
        <v>1765</v>
      </c>
      <c r="C137" s="79" t="s">
        <v>1854</v>
      </c>
      <c r="D137" s="129" t="s">
        <v>1855</v>
      </c>
      <c r="E137" s="129" t="s">
        <v>1861</v>
      </c>
      <c r="F137" s="129" t="s">
        <v>1558</v>
      </c>
      <c r="G137" s="129" t="s">
        <v>1559</v>
      </c>
      <c r="H137" s="129">
        <v>46</v>
      </c>
      <c r="I137" s="129">
        <v>12</v>
      </c>
      <c r="J137" s="129" t="s">
        <v>1560</v>
      </c>
      <c r="K137" s="129">
        <v>2022</v>
      </c>
      <c r="L137" s="129">
        <v>12</v>
      </c>
      <c r="M137" s="79" t="s">
        <v>1536</v>
      </c>
      <c r="N137" s="79" t="s">
        <v>1860</v>
      </c>
      <c r="O137" s="155" t="s">
        <v>1858</v>
      </c>
      <c r="P137" s="130" t="s">
        <v>1529</v>
      </c>
      <c r="Q137" s="129" t="s">
        <v>1561</v>
      </c>
      <c r="R137" s="129" t="s">
        <v>1556</v>
      </c>
      <c r="S137" s="129" t="s">
        <v>1770</v>
      </c>
      <c r="T137" s="129" t="s">
        <v>1562</v>
      </c>
      <c r="U137" s="129" t="s">
        <v>1563</v>
      </c>
      <c r="V137" s="129" t="s">
        <v>1516</v>
      </c>
      <c r="W137" s="129" t="str">
        <f>HYPERLINK("http://dx.doi.org/10.1088/1674-1137/ac8bc9","http://dx.doi.org/10.1088/1674-1137/ac8bc9")</f>
        <v>http://dx.doi.org/10.1088/1674-1137/ac8bc9</v>
      </c>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c r="CR137" s="132"/>
      <c r="CS137" s="132"/>
      <c r="CT137" s="132"/>
      <c r="CU137" s="132"/>
      <c r="CV137" s="132"/>
      <c r="CW137" s="132"/>
      <c r="CX137" s="132"/>
      <c r="CY137" s="132"/>
      <c r="CZ137" s="132"/>
      <c r="DA137" s="132"/>
      <c r="DB137" s="132"/>
      <c r="DC137" s="132"/>
      <c r="DD137" s="132"/>
      <c r="DE137" s="132"/>
      <c r="DF137" s="132"/>
      <c r="DG137" s="132"/>
      <c r="DH137" s="132"/>
      <c r="DI137" s="132"/>
      <c r="DJ137" s="132"/>
      <c r="DK137" s="132"/>
      <c r="DL137" s="132"/>
      <c r="DM137" s="132"/>
      <c r="DN137" s="132"/>
      <c r="DO137" s="132"/>
      <c r="DP137" s="132"/>
      <c r="DQ137" s="132"/>
      <c r="DR137" s="132"/>
      <c r="DS137" s="132"/>
      <c r="DT137" s="132"/>
      <c r="DU137" s="132"/>
      <c r="DV137" s="132"/>
      <c r="DW137" s="132"/>
      <c r="DX137" s="132"/>
      <c r="DY137" s="132"/>
      <c r="DZ137" s="132"/>
      <c r="EA137" s="132"/>
      <c r="EB137" s="132"/>
      <c r="EC137" s="132"/>
      <c r="ED137" s="132"/>
      <c r="EE137" s="132"/>
      <c r="EF137" s="132"/>
      <c r="EG137" s="132"/>
      <c r="EH137" s="132"/>
      <c r="EI137" s="132"/>
      <c r="EJ137" s="132"/>
      <c r="EK137" s="132"/>
      <c r="EL137" s="132"/>
      <c r="EM137" s="132"/>
      <c r="EN137" s="132"/>
      <c r="EO137" s="132"/>
      <c r="EP137" s="132"/>
      <c r="EQ137" s="132"/>
      <c r="ER137" s="132"/>
      <c r="ES137" s="132"/>
      <c r="ET137" s="132"/>
      <c r="EU137" s="132"/>
      <c r="EV137" s="132"/>
      <c r="EW137" s="132"/>
      <c r="EX137" s="132"/>
      <c r="EY137" s="132"/>
      <c r="EZ137" s="132"/>
      <c r="FA137" s="132"/>
      <c r="FB137" s="132"/>
      <c r="FC137" s="132"/>
      <c r="FD137" s="132"/>
      <c r="FE137" s="132"/>
      <c r="FF137" s="132"/>
      <c r="FG137" s="132"/>
      <c r="FH137" s="132"/>
      <c r="FI137" s="132"/>
      <c r="FJ137" s="132"/>
      <c r="FK137" s="132"/>
      <c r="FL137" s="132"/>
      <c r="FM137" s="132"/>
      <c r="FN137" s="132"/>
      <c r="FO137" s="132"/>
      <c r="FP137" s="132"/>
      <c r="FQ137" s="132"/>
      <c r="FR137" s="132"/>
      <c r="FS137" s="132"/>
      <c r="FT137" s="132"/>
      <c r="FU137" s="132"/>
      <c r="FV137" s="132"/>
      <c r="FW137" s="132"/>
      <c r="FX137" s="132"/>
      <c r="FY137" s="132"/>
      <c r="FZ137" s="132"/>
      <c r="GA137" s="132"/>
      <c r="GB137" s="132"/>
      <c r="GC137" s="132"/>
      <c r="GD137" s="132"/>
      <c r="GE137" s="132"/>
      <c r="GF137" s="132"/>
      <c r="GG137" s="132"/>
      <c r="GH137" s="132"/>
      <c r="GI137" s="132"/>
      <c r="GJ137" s="132"/>
      <c r="GK137" s="132"/>
      <c r="GL137" s="132"/>
      <c r="GM137" s="132"/>
      <c r="GN137" s="132"/>
      <c r="GO137" s="132"/>
      <c r="GP137" s="132"/>
      <c r="GQ137" s="132"/>
      <c r="GR137" s="133"/>
      <c r="GS137" s="133"/>
      <c r="GT137" s="133"/>
      <c r="GU137" s="133"/>
      <c r="GV137" s="133"/>
      <c r="GW137" s="133"/>
      <c r="GX137" s="133"/>
      <c r="GY137" s="133"/>
      <c r="GZ137" s="133"/>
      <c r="HA137" s="133"/>
      <c r="HB137" s="133"/>
      <c r="HC137" s="133"/>
      <c r="HD137" s="133"/>
      <c r="HE137" s="133"/>
      <c r="HF137" s="133"/>
      <c r="HG137" s="133"/>
      <c r="HH137" s="133"/>
      <c r="HI137" s="133"/>
      <c r="HJ137" s="133"/>
      <c r="HK137" s="133"/>
      <c r="HL137" s="133"/>
      <c r="HM137" s="133"/>
      <c r="HN137" s="133"/>
      <c r="HO137" s="133"/>
      <c r="HP137" s="133"/>
      <c r="HQ137" s="133"/>
      <c r="HR137" s="133"/>
      <c r="HS137" s="133"/>
      <c r="HT137" s="133"/>
      <c r="HU137" s="133"/>
      <c r="HV137" s="133"/>
      <c r="HW137" s="133"/>
      <c r="HX137" s="133"/>
      <c r="HY137" s="133"/>
      <c r="HZ137" s="133"/>
      <c r="IA137" s="133"/>
      <c r="IB137" s="133"/>
      <c r="IC137" s="133"/>
      <c r="ID137" s="133"/>
      <c r="IE137" s="133"/>
      <c r="IF137" s="133"/>
      <c r="IG137" s="133"/>
      <c r="IH137" s="133"/>
      <c r="II137" s="133"/>
      <c r="IJ137" s="133"/>
      <c r="IK137" s="133"/>
      <c r="IL137" s="133"/>
      <c r="IM137" s="133"/>
      <c r="IN137" s="133"/>
      <c r="IO137" s="133"/>
      <c r="IP137" s="133"/>
      <c r="IQ137" s="133"/>
      <c r="IR137" s="133"/>
      <c r="IS137" s="133"/>
      <c r="IT137" s="133"/>
      <c r="IU137" s="133"/>
      <c r="IV137" s="133"/>
      <c r="IW137" s="133"/>
      <c r="IX137" s="133"/>
      <c r="IY137" s="133"/>
      <c r="IZ137" s="133"/>
      <c r="JA137" s="133"/>
      <c r="JB137" s="133"/>
      <c r="JC137" s="133"/>
      <c r="JD137" s="133"/>
      <c r="JE137" s="133"/>
      <c r="JF137" s="133"/>
      <c r="JG137" s="133"/>
      <c r="JH137" s="133"/>
      <c r="JI137" s="133"/>
      <c r="JJ137" s="133"/>
      <c r="JK137" s="133"/>
      <c r="JL137" s="133"/>
      <c r="JM137" s="133"/>
      <c r="JN137" s="133"/>
      <c r="JO137" s="133"/>
      <c r="JP137" s="133"/>
      <c r="JQ137" s="133"/>
      <c r="JR137" s="133"/>
      <c r="JS137" s="133"/>
      <c r="JT137" s="133"/>
      <c r="JU137" s="133"/>
      <c r="JV137" s="133"/>
      <c r="JW137" s="133"/>
      <c r="JX137" s="133"/>
      <c r="JY137" s="133"/>
      <c r="JZ137" s="133"/>
      <c r="KA137" s="133"/>
      <c r="KB137" s="133"/>
      <c r="KC137" s="133"/>
      <c r="KD137" s="133"/>
      <c r="KE137" s="133"/>
      <c r="KF137" s="133"/>
      <c r="KG137" s="133"/>
      <c r="KH137" s="133"/>
      <c r="KI137" s="133"/>
      <c r="KJ137" s="133"/>
      <c r="KK137" s="133"/>
      <c r="KL137" s="133"/>
      <c r="KM137" s="133"/>
      <c r="KN137" s="133"/>
      <c r="KO137" s="133"/>
      <c r="KP137" s="133"/>
      <c r="KQ137" s="133"/>
      <c r="KR137" s="133"/>
      <c r="KS137" s="133"/>
      <c r="KT137" s="133"/>
      <c r="KU137" s="133"/>
      <c r="KV137" s="133"/>
      <c r="KW137" s="133"/>
      <c r="KX137" s="133"/>
      <c r="KY137" s="133"/>
      <c r="KZ137" s="133"/>
      <c r="LA137" s="133"/>
      <c r="LB137" s="133"/>
      <c r="LC137" s="133"/>
      <c r="LD137" s="133"/>
      <c r="LE137" s="133"/>
      <c r="LF137" s="133"/>
      <c r="LG137" s="133"/>
      <c r="LH137" s="133"/>
      <c r="LI137" s="133"/>
      <c r="LJ137" s="133"/>
      <c r="LK137" s="133"/>
      <c r="LL137" s="133"/>
      <c r="LM137" s="133"/>
      <c r="LN137" s="133"/>
      <c r="LO137" s="133"/>
      <c r="LP137" s="133"/>
      <c r="LQ137" s="133"/>
      <c r="LR137" s="133"/>
      <c r="LS137" s="133"/>
      <c r="LT137" s="133"/>
      <c r="LU137" s="133"/>
      <c r="LV137" s="133"/>
      <c r="LW137" s="133"/>
      <c r="LX137" s="133"/>
      <c r="LY137" s="133"/>
      <c r="LZ137" s="133"/>
      <c r="MA137" s="133"/>
      <c r="MB137" s="133"/>
      <c r="MC137" s="133"/>
      <c r="MD137" s="133"/>
      <c r="ME137" s="133"/>
      <c r="MF137" s="133"/>
      <c r="MG137" s="133"/>
      <c r="MH137" s="133"/>
      <c r="MI137" s="133"/>
      <c r="MJ137" s="133"/>
      <c r="MK137" s="133"/>
      <c r="ML137" s="133"/>
      <c r="MM137" s="133"/>
      <c r="MN137" s="133"/>
      <c r="MO137" s="133"/>
      <c r="MP137" s="133"/>
      <c r="MQ137" s="133"/>
      <c r="MR137" s="133"/>
      <c r="MS137" s="133"/>
      <c r="MT137" s="133"/>
      <c r="MU137" s="133"/>
      <c r="MV137" s="133"/>
      <c r="MW137" s="133"/>
      <c r="MX137" s="133"/>
      <c r="MY137" s="133"/>
      <c r="MZ137" s="133"/>
      <c r="NA137" s="133"/>
      <c r="NB137" s="133"/>
      <c r="NC137" s="133"/>
      <c r="ND137" s="133"/>
      <c r="NE137" s="133"/>
      <c r="NF137" s="133"/>
      <c r="NG137" s="133"/>
      <c r="NH137" s="133"/>
      <c r="NI137" s="133"/>
      <c r="NJ137" s="133"/>
      <c r="NK137" s="133"/>
      <c r="NL137" s="133"/>
      <c r="NM137" s="133"/>
      <c r="NN137" s="133"/>
      <c r="NO137" s="133"/>
      <c r="NP137" s="133"/>
      <c r="NQ137" s="133"/>
      <c r="NR137" s="133"/>
      <c r="NS137" s="133"/>
      <c r="NT137" s="133"/>
      <c r="NU137" s="133"/>
      <c r="NV137" s="133"/>
      <c r="NW137" s="133"/>
      <c r="NX137" s="133"/>
      <c r="NY137" s="133"/>
      <c r="NZ137" s="133"/>
      <c r="OA137" s="133"/>
      <c r="OB137" s="133"/>
      <c r="OC137" s="133"/>
      <c r="OD137" s="133"/>
      <c r="OE137" s="133"/>
      <c r="OF137" s="133"/>
      <c r="OG137" s="133"/>
      <c r="OH137" s="133"/>
      <c r="OI137" s="133"/>
      <c r="OJ137" s="133"/>
      <c r="OK137" s="133"/>
      <c r="OL137" s="133"/>
      <c r="OM137" s="133"/>
      <c r="ON137" s="133"/>
      <c r="OO137" s="133"/>
      <c r="OP137" s="133"/>
      <c r="OQ137" s="133"/>
      <c r="OR137" s="133"/>
      <c r="OS137" s="133"/>
      <c r="OT137" s="133"/>
      <c r="OU137" s="133"/>
      <c r="OV137" s="133"/>
      <c r="OW137" s="133"/>
      <c r="OX137" s="133"/>
      <c r="OY137" s="133"/>
      <c r="OZ137" s="133"/>
      <c r="PA137" s="133"/>
      <c r="PB137" s="133"/>
      <c r="PC137" s="133"/>
      <c r="PD137" s="133"/>
      <c r="PE137" s="133"/>
      <c r="PF137" s="133"/>
      <c r="PG137" s="133"/>
      <c r="PH137" s="133"/>
      <c r="PI137" s="133"/>
      <c r="PJ137" s="133"/>
      <c r="PK137" s="133"/>
      <c r="PL137" s="133"/>
      <c r="PM137" s="133"/>
      <c r="PN137" s="133"/>
      <c r="PO137" s="133"/>
      <c r="PP137" s="133"/>
      <c r="PQ137" s="133"/>
      <c r="PR137" s="133"/>
      <c r="PS137" s="133"/>
      <c r="PT137" s="133"/>
      <c r="PU137" s="133"/>
      <c r="PV137" s="133"/>
      <c r="PW137" s="133"/>
      <c r="PX137" s="133"/>
      <c r="PY137" s="133"/>
      <c r="PZ137" s="133"/>
      <c r="QA137" s="133"/>
      <c r="QB137" s="133"/>
      <c r="QC137" s="133"/>
      <c r="QD137" s="133"/>
      <c r="QE137" s="133"/>
      <c r="QF137" s="133"/>
      <c r="QG137" s="133"/>
      <c r="QH137" s="133"/>
      <c r="QI137" s="133"/>
      <c r="QJ137" s="133"/>
      <c r="QK137" s="133"/>
      <c r="QL137" s="133"/>
      <c r="QM137" s="133"/>
      <c r="QN137" s="133"/>
      <c r="QO137" s="133"/>
      <c r="QP137" s="133"/>
      <c r="QQ137" s="133"/>
      <c r="QR137" s="133"/>
      <c r="QS137" s="133"/>
      <c r="QT137" s="133"/>
      <c r="QU137" s="133"/>
      <c r="QV137" s="133"/>
      <c r="QW137" s="133"/>
      <c r="QX137" s="133"/>
      <c r="QY137" s="133"/>
      <c r="QZ137" s="133"/>
      <c r="RA137" s="133"/>
      <c r="RB137" s="133"/>
      <c r="RC137" s="133"/>
      <c r="RD137" s="133"/>
      <c r="RE137" s="133"/>
      <c r="RF137" s="133"/>
      <c r="RG137" s="133"/>
      <c r="RH137" s="133"/>
      <c r="RI137" s="133"/>
      <c r="RJ137" s="133"/>
      <c r="RK137" s="133"/>
      <c r="RL137" s="133"/>
      <c r="RM137" s="133"/>
      <c r="RN137" s="133"/>
      <c r="RO137" s="133"/>
      <c r="RP137" s="133"/>
      <c r="RQ137" s="133"/>
      <c r="RR137" s="133"/>
      <c r="RS137" s="133"/>
      <c r="RT137" s="133"/>
      <c r="RU137" s="133"/>
      <c r="RV137" s="133"/>
      <c r="RW137" s="133"/>
      <c r="RX137" s="133"/>
      <c r="RY137" s="133"/>
      <c r="RZ137" s="133"/>
      <c r="SA137" s="133"/>
      <c r="SB137" s="133"/>
      <c r="SC137" s="133"/>
      <c r="SD137" s="133"/>
      <c r="SE137" s="133"/>
      <c r="SF137" s="133"/>
      <c r="SG137" s="133"/>
      <c r="SH137" s="133"/>
      <c r="SI137" s="133"/>
      <c r="SJ137" s="133"/>
      <c r="SK137" s="133"/>
      <c r="SL137" s="133"/>
      <c r="SM137" s="133"/>
      <c r="SN137" s="133"/>
      <c r="SO137" s="133"/>
      <c r="SP137" s="133"/>
      <c r="SQ137" s="133"/>
      <c r="SR137" s="133"/>
      <c r="SS137" s="133"/>
      <c r="ST137" s="133"/>
      <c r="SU137" s="133"/>
      <c r="SV137" s="133"/>
      <c r="SW137" s="133"/>
      <c r="SX137" s="133"/>
      <c r="SY137" s="133"/>
      <c r="SZ137" s="133"/>
      <c r="TA137" s="133"/>
      <c r="TB137" s="133"/>
      <c r="TC137" s="133"/>
      <c r="TD137" s="133"/>
      <c r="TE137" s="133"/>
      <c r="TF137" s="133"/>
      <c r="TG137" s="133"/>
      <c r="TH137" s="133"/>
      <c r="TI137" s="133"/>
      <c r="TJ137" s="133"/>
      <c r="TK137" s="133"/>
      <c r="TL137" s="133"/>
      <c r="TM137" s="133"/>
      <c r="TN137" s="133"/>
      <c r="TO137" s="133"/>
      <c r="TP137" s="133"/>
      <c r="TQ137" s="133"/>
      <c r="TR137" s="133"/>
      <c r="TS137" s="133"/>
      <c r="TT137" s="133"/>
      <c r="TU137" s="133"/>
      <c r="TV137" s="133"/>
      <c r="TW137" s="133"/>
      <c r="TX137" s="133"/>
      <c r="TY137" s="133"/>
      <c r="TZ137" s="133"/>
      <c r="UA137" s="133"/>
      <c r="UB137" s="133"/>
      <c r="UC137" s="133"/>
      <c r="UD137" s="133"/>
      <c r="UE137" s="133"/>
      <c r="UF137" s="133"/>
      <c r="UG137" s="133"/>
      <c r="UH137" s="133"/>
      <c r="UI137" s="133"/>
      <c r="UJ137" s="133"/>
      <c r="UK137" s="133"/>
      <c r="UL137" s="133"/>
      <c r="UM137" s="133"/>
      <c r="UN137" s="133"/>
      <c r="UO137" s="133"/>
      <c r="UP137" s="133"/>
      <c r="UQ137" s="133"/>
      <c r="UR137" s="133"/>
      <c r="US137" s="133"/>
      <c r="UT137" s="133"/>
      <c r="UU137" s="133"/>
      <c r="UV137" s="133"/>
      <c r="UW137" s="133"/>
      <c r="UX137" s="133"/>
      <c r="UY137" s="133"/>
      <c r="UZ137" s="133"/>
      <c r="VA137" s="133"/>
      <c r="VB137" s="133"/>
      <c r="VC137" s="133"/>
      <c r="VD137" s="133"/>
      <c r="VE137" s="133"/>
      <c r="VF137" s="133"/>
      <c r="VG137" s="133"/>
      <c r="VH137" s="133"/>
      <c r="VI137" s="133"/>
      <c r="VJ137" s="133"/>
      <c r="VK137" s="133"/>
      <c r="VL137" s="133"/>
      <c r="VM137" s="133"/>
      <c r="VN137" s="133"/>
      <c r="VO137" s="133"/>
      <c r="VP137" s="133"/>
      <c r="VQ137" s="133"/>
      <c r="VR137" s="133"/>
      <c r="VS137" s="133"/>
      <c r="VT137" s="133"/>
      <c r="VU137" s="133"/>
      <c r="VV137" s="133"/>
      <c r="VW137" s="133"/>
      <c r="VX137" s="133"/>
      <c r="VY137" s="133"/>
      <c r="VZ137" s="133"/>
      <c r="WA137" s="133"/>
      <c r="WB137" s="133"/>
      <c r="WC137" s="133"/>
      <c r="WD137" s="133"/>
      <c r="WE137" s="133"/>
      <c r="WF137" s="133"/>
      <c r="WG137" s="133"/>
      <c r="WH137" s="133"/>
      <c r="WI137" s="133"/>
      <c r="WJ137" s="133"/>
      <c r="WK137" s="133"/>
      <c r="WL137" s="133"/>
      <c r="WM137" s="133"/>
      <c r="WN137" s="133"/>
      <c r="WO137" s="133"/>
      <c r="WP137" s="133"/>
      <c r="WQ137" s="133"/>
      <c r="WR137" s="133"/>
      <c r="WS137" s="133"/>
      <c r="WT137" s="133"/>
      <c r="WU137" s="133"/>
      <c r="WV137" s="133"/>
      <c r="WW137" s="133"/>
      <c r="WX137" s="133"/>
      <c r="WY137" s="133"/>
      <c r="WZ137" s="133"/>
      <c r="XA137" s="133"/>
      <c r="XB137" s="133"/>
      <c r="XC137" s="133"/>
      <c r="XD137" s="133"/>
      <c r="XE137" s="133"/>
      <c r="XF137" s="133"/>
      <c r="XG137" s="133"/>
      <c r="XH137" s="133"/>
      <c r="XI137" s="133"/>
      <c r="XJ137" s="133"/>
      <c r="XK137" s="133"/>
      <c r="XL137" s="133"/>
      <c r="XM137" s="133"/>
      <c r="XN137" s="133"/>
      <c r="XO137" s="133"/>
      <c r="XP137" s="133"/>
      <c r="XQ137" s="133"/>
      <c r="XR137" s="133"/>
      <c r="XS137" s="133"/>
      <c r="XT137" s="133"/>
      <c r="XU137" s="133"/>
      <c r="XV137" s="133"/>
      <c r="XW137" s="133"/>
      <c r="XX137" s="133"/>
      <c r="XY137" s="133"/>
      <c r="XZ137" s="133"/>
      <c r="YA137" s="133"/>
      <c r="YB137" s="133"/>
      <c r="YC137" s="133"/>
      <c r="YD137" s="133"/>
      <c r="YE137" s="133"/>
      <c r="YF137" s="133"/>
      <c r="YG137" s="133"/>
      <c r="YH137" s="133"/>
      <c r="YI137" s="133"/>
      <c r="YJ137" s="133"/>
      <c r="YK137" s="133"/>
      <c r="YL137" s="133"/>
      <c r="YM137" s="133"/>
      <c r="YN137" s="133"/>
      <c r="YO137" s="133"/>
      <c r="YP137" s="133"/>
      <c r="YQ137" s="133"/>
      <c r="YR137" s="133"/>
      <c r="YS137" s="133"/>
      <c r="YT137" s="133"/>
      <c r="YU137" s="133"/>
      <c r="YV137" s="133"/>
      <c r="YW137" s="133"/>
      <c r="YX137" s="133"/>
      <c r="YY137" s="133"/>
      <c r="YZ137" s="133"/>
      <c r="ZA137" s="133"/>
      <c r="ZB137" s="133"/>
      <c r="ZC137" s="133"/>
      <c r="ZD137" s="133"/>
      <c r="ZE137" s="133"/>
      <c r="ZF137" s="133"/>
      <c r="ZG137" s="133"/>
      <c r="ZH137" s="133"/>
      <c r="ZI137" s="133"/>
      <c r="ZJ137" s="133"/>
      <c r="ZK137" s="133"/>
      <c r="ZL137" s="133"/>
      <c r="ZM137" s="133"/>
      <c r="ZN137" s="133"/>
      <c r="ZO137" s="133"/>
      <c r="ZP137" s="133"/>
      <c r="ZQ137" s="133"/>
      <c r="ZR137" s="133"/>
      <c r="ZS137" s="133"/>
      <c r="ZT137" s="133"/>
      <c r="ZU137" s="133"/>
      <c r="ZV137" s="133"/>
      <c r="ZW137" s="133"/>
      <c r="ZX137" s="133"/>
      <c r="ZY137" s="133"/>
      <c r="ZZ137" s="133"/>
      <c r="AAA137" s="133"/>
      <c r="AAB137" s="133"/>
      <c r="AAC137" s="133"/>
      <c r="AAD137" s="133"/>
      <c r="AAE137" s="133"/>
      <c r="AAF137" s="133"/>
      <c r="AAG137" s="133"/>
      <c r="AAH137" s="133"/>
      <c r="AAI137" s="133"/>
      <c r="AAJ137" s="133"/>
      <c r="AAK137" s="133"/>
      <c r="AAL137" s="133"/>
      <c r="AAM137" s="133"/>
      <c r="AAN137" s="133"/>
      <c r="AAO137" s="133"/>
      <c r="AAP137" s="133"/>
      <c r="AAQ137" s="133"/>
      <c r="AAR137" s="133"/>
      <c r="AAS137" s="133"/>
      <c r="AAT137" s="133"/>
      <c r="AAU137" s="133"/>
      <c r="AAV137" s="133"/>
      <c r="AAW137" s="133"/>
      <c r="AAX137" s="133"/>
      <c r="AAY137" s="133"/>
      <c r="AAZ137" s="133"/>
      <c r="ABA137" s="133"/>
      <c r="ABB137" s="133"/>
      <c r="ABC137" s="133"/>
      <c r="ABD137" s="133"/>
      <c r="ABE137" s="133"/>
      <c r="ABF137" s="133"/>
      <c r="ABG137" s="133"/>
      <c r="ABH137" s="133"/>
      <c r="ABI137" s="133"/>
      <c r="ABJ137" s="133"/>
      <c r="ABK137" s="133"/>
      <c r="ABL137" s="133"/>
      <c r="ABM137" s="133"/>
      <c r="ABN137" s="133"/>
      <c r="ABO137" s="133"/>
      <c r="ABP137" s="133"/>
      <c r="ABQ137" s="133"/>
      <c r="ABR137" s="133"/>
      <c r="ABS137" s="133"/>
      <c r="ABT137" s="133"/>
      <c r="ABU137" s="133"/>
      <c r="ABV137" s="133"/>
      <c r="ABW137" s="133"/>
      <c r="ABX137" s="133"/>
      <c r="ABY137" s="133"/>
      <c r="ABZ137" s="133"/>
      <c r="ACA137" s="133"/>
      <c r="ACB137" s="133"/>
      <c r="ACC137" s="133"/>
      <c r="ACD137" s="133"/>
      <c r="ACE137" s="133"/>
      <c r="ACF137" s="133"/>
      <c r="ACG137" s="133"/>
      <c r="ACH137" s="133"/>
      <c r="ACI137" s="133"/>
      <c r="ACJ137" s="133"/>
      <c r="ACK137" s="133"/>
      <c r="ACL137" s="133"/>
      <c r="ACM137" s="133"/>
      <c r="ACN137" s="133"/>
      <c r="ACO137" s="133"/>
      <c r="ACP137" s="133"/>
      <c r="ACQ137" s="133"/>
      <c r="ACR137" s="133"/>
      <c r="ACS137" s="133"/>
      <c r="ACT137" s="133"/>
      <c r="ACU137" s="133"/>
      <c r="ACV137" s="133"/>
      <c r="ACW137" s="133"/>
      <c r="ACX137" s="133"/>
      <c r="ACY137" s="133"/>
      <c r="ACZ137" s="133"/>
      <c r="ADA137" s="133"/>
      <c r="ADB137" s="133"/>
      <c r="ADC137" s="133"/>
      <c r="ADD137" s="133"/>
      <c r="ADE137" s="133"/>
      <c r="ADF137" s="133"/>
      <c r="ADG137" s="133"/>
      <c r="ADH137" s="133"/>
      <c r="ADI137" s="133"/>
      <c r="ADJ137" s="133"/>
      <c r="ADK137" s="133"/>
      <c r="ADL137" s="133"/>
      <c r="ADM137" s="133"/>
      <c r="ADN137" s="133"/>
      <c r="ADO137" s="133"/>
      <c r="ADP137" s="133"/>
      <c r="ADQ137" s="133"/>
      <c r="ADR137" s="133"/>
      <c r="ADS137" s="133"/>
      <c r="ADT137" s="133"/>
      <c r="ADU137" s="133"/>
      <c r="ADV137" s="133"/>
      <c r="ADW137" s="133"/>
      <c r="ADX137" s="133"/>
      <c r="ADY137" s="133"/>
      <c r="ADZ137" s="133"/>
      <c r="AEA137" s="133"/>
      <c r="AEB137" s="133"/>
      <c r="AEC137" s="133"/>
      <c r="AED137" s="133"/>
      <c r="AEE137" s="133"/>
      <c r="AEF137" s="133"/>
      <c r="AEG137" s="133"/>
      <c r="AEH137" s="133"/>
      <c r="AEI137" s="133"/>
      <c r="AEJ137" s="133"/>
      <c r="AEK137" s="133"/>
      <c r="AEL137" s="133"/>
      <c r="AEM137" s="133"/>
      <c r="AEN137" s="133"/>
      <c r="AEO137" s="133"/>
      <c r="AEP137" s="133"/>
      <c r="AEQ137" s="133"/>
      <c r="AER137" s="133"/>
      <c r="AES137" s="133"/>
      <c r="AET137" s="133"/>
      <c r="AEU137" s="133"/>
      <c r="AEV137" s="133"/>
      <c r="AEW137" s="133"/>
      <c r="AEX137" s="133"/>
      <c r="AEY137" s="133"/>
      <c r="AEZ137" s="133"/>
      <c r="AFA137" s="133"/>
      <c r="AFB137" s="133"/>
      <c r="AFC137" s="133"/>
      <c r="AFD137" s="133"/>
      <c r="AFE137" s="133"/>
      <c r="AFF137" s="133"/>
      <c r="AFG137" s="133"/>
      <c r="AFH137" s="133"/>
      <c r="AFI137" s="133"/>
      <c r="AFJ137" s="133"/>
      <c r="AFK137" s="133"/>
      <c r="AFL137" s="133"/>
      <c r="AFM137" s="133"/>
      <c r="AFN137" s="133"/>
      <c r="AFO137" s="133"/>
      <c r="AFP137" s="133"/>
      <c r="AFQ137" s="133"/>
      <c r="AFR137" s="133"/>
      <c r="AFS137" s="133"/>
      <c r="AFT137" s="133"/>
      <c r="AFU137" s="133"/>
      <c r="AFV137" s="133"/>
      <c r="AFW137" s="133"/>
      <c r="AFX137" s="133"/>
      <c r="AFY137" s="133"/>
      <c r="AFZ137" s="133"/>
      <c r="AGA137" s="133"/>
      <c r="AGB137" s="133"/>
      <c r="AGC137" s="133"/>
      <c r="AGD137" s="133"/>
      <c r="AGE137" s="133"/>
      <c r="AGF137" s="133"/>
      <c r="AGG137" s="133"/>
      <c r="AGH137" s="133"/>
      <c r="AGI137" s="133"/>
      <c r="AGJ137" s="133"/>
      <c r="AGK137" s="133"/>
      <c r="AGL137" s="133"/>
      <c r="AGM137" s="133"/>
      <c r="AGN137" s="133"/>
      <c r="AGO137" s="133"/>
      <c r="AGP137" s="133"/>
      <c r="AGQ137" s="133"/>
      <c r="AGR137" s="133"/>
      <c r="AGS137" s="133"/>
      <c r="AGT137" s="133"/>
      <c r="AGU137" s="133"/>
      <c r="AGV137" s="133"/>
      <c r="AGW137" s="133"/>
      <c r="AGX137" s="133"/>
      <c r="AGY137" s="133"/>
      <c r="AGZ137" s="133"/>
      <c r="AHA137" s="133"/>
      <c r="AHB137" s="133"/>
      <c r="AHC137" s="133"/>
      <c r="AHD137" s="133"/>
      <c r="AHE137" s="133"/>
      <c r="AHF137" s="133"/>
      <c r="AHG137" s="133"/>
      <c r="AHH137" s="133"/>
      <c r="AHI137" s="133"/>
      <c r="AHJ137" s="133"/>
      <c r="AHK137" s="133"/>
      <c r="AHL137" s="133"/>
      <c r="AHM137" s="133"/>
      <c r="AHN137" s="133"/>
      <c r="AHO137" s="133"/>
      <c r="AHP137" s="133"/>
      <c r="AHQ137" s="133"/>
      <c r="AHR137" s="133"/>
      <c r="AHS137" s="133"/>
      <c r="AHT137" s="133"/>
      <c r="AHU137" s="133"/>
      <c r="AHV137" s="133"/>
      <c r="AHW137" s="133"/>
      <c r="AHX137" s="133"/>
      <c r="AHY137" s="133"/>
      <c r="AHZ137" s="133"/>
      <c r="AIA137" s="133"/>
      <c r="AIB137" s="133"/>
      <c r="AIC137" s="133"/>
      <c r="AID137" s="133"/>
      <c r="AIE137" s="133"/>
      <c r="AIF137" s="133"/>
      <c r="AIG137" s="133"/>
      <c r="AIH137" s="133"/>
      <c r="AII137" s="133"/>
      <c r="AIJ137" s="133"/>
      <c r="AIK137" s="133"/>
      <c r="AIL137" s="133"/>
      <c r="AIM137" s="133"/>
      <c r="AIN137" s="133"/>
      <c r="AIO137" s="133"/>
      <c r="AIP137" s="133"/>
      <c r="AIQ137" s="133"/>
      <c r="AIR137" s="133"/>
      <c r="AIS137" s="133"/>
      <c r="AIT137" s="133"/>
      <c r="AIU137" s="133"/>
      <c r="AIV137" s="133"/>
      <c r="AIW137" s="133"/>
      <c r="AIX137" s="133"/>
      <c r="AIY137" s="133"/>
      <c r="AIZ137" s="133"/>
      <c r="AJA137" s="133"/>
      <c r="AJB137" s="133"/>
      <c r="AJC137" s="133"/>
      <c r="AJD137" s="133"/>
      <c r="AJE137" s="133"/>
      <c r="AJF137" s="133"/>
      <c r="AJG137" s="133"/>
      <c r="AJH137" s="133"/>
      <c r="AJI137" s="133"/>
      <c r="AJJ137" s="133"/>
      <c r="AJK137" s="133"/>
      <c r="AJL137" s="133"/>
      <c r="AJM137" s="133"/>
      <c r="AJN137" s="133"/>
      <c r="AJO137" s="133"/>
      <c r="AJP137" s="133"/>
      <c r="AJQ137" s="133"/>
      <c r="AJR137" s="133"/>
      <c r="AJS137" s="133"/>
      <c r="AJT137" s="133"/>
      <c r="AJU137" s="133"/>
      <c r="AJV137" s="133"/>
      <c r="AJW137" s="133"/>
      <c r="AJX137" s="133"/>
      <c r="AJY137" s="133"/>
      <c r="AJZ137" s="133"/>
      <c r="AKA137" s="133"/>
      <c r="AKB137" s="133"/>
      <c r="AKC137" s="133"/>
      <c r="AKD137" s="133"/>
      <c r="AKE137" s="133"/>
      <c r="AKF137" s="133"/>
      <c r="AKG137" s="133"/>
      <c r="AKH137" s="133"/>
      <c r="AKI137" s="133"/>
      <c r="AKJ137" s="133"/>
      <c r="AKK137" s="133"/>
      <c r="AKL137" s="133"/>
      <c r="AKM137" s="133"/>
      <c r="AKN137" s="133"/>
      <c r="AKO137" s="133"/>
      <c r="AKP137" s="133"/>
      <c r="AKQ137" s="133"/>
      <c r="AKR137" s="133"/>
      <c r="AKS137" s="133"/>
      <c r="AKT137" s="133"/>
      <c r="AKU137" s="133"/>
      <c r="AKV137" s="133"/>
      <c r="AKW137" s="133"/>
      <c r="AKX137" s="133"/>
      <c r="AKY137" s="133"/>
      <c r="AKZ137" s="133"/>
      <c r="ALA137" s="133"/>
      <c r="ALB137" s="133"/>
      <c r="ALC137" s="133"/>
      <c r="ALD137" s="133"/>
      <c r="ALE137" s="133"/>
      <c r="ALF137" s="133"/>
      <c r="ALG137" s="133"/>
      <c r="ALH137" s="133"/>
      <c r="ALI137" s="133"/>
      <c r="ALJ137" s="133"/>
      <c r="ALK137" s="133"/>
      <c r="ALL137" s="133"/>
      <c r="ALM137" s="133"/>
      <c r="ALN137" s="133"/>
      <c r="ALO137" s="133"/>
      <c r="ALP137" s="133"/>
      <c r="ALQ137" s="133"/>
      <c r="ALR137" s="133"/>
      <c r="ALS137" s="133"/>
      <c r="ALT137" s="133"/>
      <c r="ALU137" s="133"/>
      <c r="ALV137" s="133"/>
      <c r="ALW137" s="133"/>
      <c r="ALX137" s="133"/>
      <c r="ALY137" s="133"/>
      <c r="ALZ137" s="133"/>
      <c r="AMA137" s="133"/>
      <c r="AMB137" s="133"/>
      <c r="AMC137" s="133"/>
      <c r="AMD137" s="133"/>
      <c r="AME137" s="133"/>
      <c r="AMF137" s="133"/>
      <c r="AMG137" s="133"/>
      <c r="AMH137" s="133"/>
      <c r="AMI137" s="133"/>
      <c r="AMJ137" s="133"/>
    </row>
    <row r="138" spans="1:1024" s="77" customFormat="1" ht="21">
      <c r="A138" s="84"/>
      <c r="B138" s="84"/>
      <c r="C138" s="85" t="s">
        <v>1862</v>
      </c>
      <c r="D138" s="86"/>
      <c r="E138" s="87"/>
      <c r="F138" s="127" t="s">
        <v>1863</v>
      </c>
      <c r="G138" s="87"/>
      <c r="H138" s="84"/>
      <c r="I138" s="84"/>
      <c r="J138" s="84"/>
      <c r="K138" s="84"/>
      <c r="L138" s="84"/>
      <c r="M138" s="84"/>
      <c r="N138" s="84"/>
      <c r="O138" s="84"/>
      <c r="P138" s="84"/>
      <c r="Q138" s="86"/>
      <c r="R138" s="84"/>
      <c r="S138" s="84"/>
      <c r="T138" s="84"/>
      <c r="U138" s="84"/>
      <c r="V138" s="84"/>
      <c r="W138" s="88"/>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6"/>
      <c r="FM138" s="66"/>
      <c r="FN138" s="66"/>
      <c r="FO138" s="66"/>
      <c r="FP138" s="66"/>
      <c r="FQ138" s="66"/>
      <c r="FR138" s="66"/>
      <c r="FS138" s="66"/>
      <c r="FT138" s="66"/>
      <c r="FU138" s="66"/>
      <c r="FV138" s="66"/>
      <c r="FW138" s="66"/>
      <c r="FX138" s="66"/>
      <c r="FY138" s="66"/>
      <c r="FZ138" s="66"/>
      <c r="GA138" s="66"/>
      <c r="GB138" s="66"/>
      <c r="GC138" s="66"/>
      <c r="GD138" s="66"/>
      <c r="GE138" s="66"/>
      <c r="GF138" s="66"/>
      <c r="GG138" s="66"/>
      <c r="GH138" s="66"/>
      <c r="GI138" s="66"/>
      <c r="GJ138" s="66"/>
      <c r="GK138" s="66"/>
      <c r="GL138" s="66"/>
      <c r="GM138" s="66"/>
      <c r="GN138" s="66"/>
      <c r="GO138" s="66"/>
      <c r="GP138" s="66"/>
      <c r="GQ138" s="66"/>
      <c r="GR138" s="66"/>
      <c r="GS138" s="66"/>
      <c r="GT138" s="66"/>
      <c r="GU138" s="66"/>
      <c r="GV138" s="66"/>
      <c r="GW138" s="66"/>
      <c r="GX138" s="66"/>
      <c r="GY138" s="66"/>
      <c r="GZ138" s="66"/>
      <c r="HA138" s="66"/>
      <c r="HB138" s="66"/>
      <c r="HC138" s="66"/>
      <c r="HD138" s="66"/>
      <c r="HE138" s="66"/>
      <c r="HF138" s="66"/>
      <c r="HG138" s="66"/>
      <c r="HH138" s="66"/>
      <c r="HI138" s="66"/>
      <c r="HJ138" s="66"/>
      <c r="HK138" s="66"/>
      <c r="HL138" s="66"/>
      <c r="HM138" s="66"/>
      <c r="HN138" s="66"/>
      <c r="HO138" s="66"/>
      <c r="HP138" s="66"/>
      <c r="HQ138" s="66"/>
      <c r="HR138" s="66"/>
      <c r="HS138" s="66"/>
      <c r="HT138" s="66"/>
      <c r="HU138" s="66"/>
      <c r="HV138" s="66"/>
      <c r="HW138" s="66"/>
      <c r="HX138" s="66"/>
      <c r="HY138" s="66"/>
      <c r="HZ138" s="66"/>
      <c r="IA138" s="66"/>
      <c r="IB138" s="66"/>
      <c r="IC138" s="66"/>
      <c r="ID138" s="66"/>
      <c r="IE138" s="66"/>
      <c r="IF138" s="66"/>
      <c r="IG138" s="66"/>
      <c r="IH138" s="66"/>
      <c r="II138" s="66"/>
      <c r="IJ138" s="66"/>
      <c r="IK138" s="66"/>
      <c r="IL138" s="66"/>
      <c r="IM138" s="66"/>
      <c r="IN138" s="66"/>
      <c r="IO138" s="66"/>
      <c r="IP138" s="66"/>
      <c r="IQ138" s="66"/>
      <c r="IR138" s="66"/>
      <c r="IS138" s="66"/>
      <c r="IT138" s="66"/>
      <c r="IU138" s="66"/>
      <c r="IV138" s="66"/>
    </row>
    <row r="139" spans="1:1024" ht="62.4">
      <c r="A139" s="71" t="s">
        <v>67</v>
      </c>
      <c r="B139" s="71" t="s">
        <v>1672</v>
      </c>
      <c r="C139" s="72" t="s">
        <v>1864</v>
      </c>
      <c r="D139" s="73" t="s">
        <v>1865</v>
      </c>
      <c r="E139" s="72" t="s">
        <v>1866</v>
      </c>
      <c r="F139" s="72" t="s">
        <v>554</v>
      </c>
      <c r="G139" s="72" t="s">
        <v>555</v>
      </c>
      <c r="H139" s="71" t="s">
        <v>556</v>
      </c>
      <c r="I139" s="71"/>
      <c r="J139" s="71" t="s">
        <v>557</v>
      </c>
      <c r="K139" s="71" t="s">
        <v>69</v>
      </c>
      <c r="L139" s="71" t="s">
        <v>283</v>
      </c>
      <c r="M139" s="71" t="s">
        <v>8</v>
      </c>
      <c r="N139" s="71" t="s">
        <v>173</v>
      </c>
      <c r="O139" s="71" t="s">
        <v>83</v>
      </c>
      <c r="P139" s="71" t="s">
        <v>84</v>
      </c>
      <c r="Q139" s="73" t="s">
        <v>316</v>
      </c>
      <c r="R139" s="71" t="s">
        <v>24</v>
      </c>
      <c r="S139" s="71" t="s">
        <v>73</v>
      </c>
      <c r="T139" s="71" t="s">
        <v>558</v>
      </c>
      <c r="U139" s="71" t="s">
        <v>559</v>
      </c>
      <c r="V139" s="71" t="s">
        <v>1624</v>
      </c>
      <c r="W139" s="89" t="s">
        <v>560</v>
      </c>
      <c r="GR139" s="77"/>
      <c r="GS139" s="77"/>
      <c r="GT139" s="77"/>
      <c r="GU139" s="77"/>
      <c r="GV139" s="77"/>
      <c r="GW139" s="77"/>
      <c r="GX139" s="77"/>
      <c r="GY139" s="77"/>
      <c r="GZ139" s="77"/>
      <c r="HA139" s="77"/>
      <c r="HB139" s="77"/>
      <c r="HC139" s="77"/>
      <c r="HD139" s="77"/>
      <c r="HE139" s="77"/>
      <c r="HF139" s="77"/>
      <c r="HG139" s="77"/>
      <c r="HH139" s="77"/>
      <c r="HI139" s="77"/>
      <c r="HJ139" s="77"/>
      <c r="HK139" s="77"/>
      <c r="HL139" s="77"/>
      <c r="HM139" s="77"/>
      <c r="HN139" s="77"/>
      <c r="HO139" s="77"/>
      <c r="HP139" s="77"/>
      <c r="HQ139" s="77"/>
      <c r="HR139" s="77"/>
      <c r="HS139" s="77"/>
      <c r="HT139" s="77"/>
      <c r="HU139" s="77"/>
      <c r="HV139" s="77"/>
      <c r="HW139" s="77"/>
      <c r="HX139" s="77"/>
      <c r="HY139" s="77"/>
      <c r="HZ139" s="77"/>
      <c r="IA139" s="77"/>
      <c r="IB139" s="77"/>
      <c r="IC139" s="77"/>
      <c r="ID139" s="77"/>
      <c r="IE139" s="77"/>
      <c r="IF139" s="77"/>
      <c r="IG139" s="77"/>
      <c r="IH139" s="77"/>
      <c r="II139" s="77"/>
      <c r="IJ139" s="77"/>
      <c r="IK139" s="77"/>
      <c r="IL139" s="77"/>
      <c r="IM139" s="77"/>
      <c r="IN139" s="77"/>
      <c r="IO139" s="77"/>
      <c r="IP139" s="77"/>
      <c r="IQ139" s="77"/>
      <c r="IR139" s="77"/>
      <c r="IS139" s="77"/>
      <c r="IT139" s="77"/>
      <c r="IU139" s="77"/>
      <c r="IV139" s="77"/>
    </row>
    <row r="140" spans="1:1024" ht="78">
      <c r="A140" s="71" t="s">
        <v>77</v>
      </c>
      <c r="B140" s="90" t="s">
        <v>1672</v>
      </c>
      <c r="C140" s="91" t="s">
        <v>1864</v>
      </c>
      <c r="D140" s="91" t="s">
        <v>1865</v>
      </c>
      <c r="E140" s="91" t="s">
        <v>1867</v>
      </c>
      <c r="F140" s="91" t="s">
        <v>561</v>
      </c>
      <c r="G140" s="91" t="s">
        <v>562</v>
      </c>
      <c r="H140" s="90">
        <v>177</v>
      </c>
      <c r="I140" s="90"/>
      <c r="J140" s="90">
        <v>113475</v>
      </c>
      <c r="K140" s="90">
        <v>2022</v>
      </c>
      <c r="L140" s="90">
        <v>4</v>
      </c>
      <c r="M140" s="71" t="s">
        <v>8</v>
      </c>
      <c r="N140" s="71" t="s">
        <v>173</v>
      </c>
      <c r="O140" s="71" t="s">
        <v>83</v>
      </c>
      <c r="P140" s="90" t="s">
        <v>84</v>
      </c>
      <c r="Q140" s="91" t="s">
        <v>134</v>
      </c>
      <c r="R140" s="71" t="s">
        <v>24</v>
      </c>
      <c r="S140" s="71" t="s">
        <v>73</v>
      </c>
      <c r="T140" s="91" t="s">
        <v>563</v>
      </c>
      <c r="U140" s="91" t="s">
        <v>564</v>
      </c>
      <c r="V140" s="90" t="s">
        <v>1624</v>
      </c>
      <c r="W140" s="93" t="str">
        <f>HYPERLINK("http://dx.doi.org/10.1016/j.marpolbul.2022.113475","http://dx.doi.org/10.1016/j.marpolbul.2022.113475")</f>
        <v>http://dx.doi.org/10.1016/j.marpolbul.2022.113475</v>
      </c>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c r="FF140" s="94"/>
      <c r="FG140" s="94"/>
      <c r="FH140" s="94"/>
      <c r="FI140" s="94"/>
      <c r="FJ140" s="94"/>
      <c r="FK140" s="94"/>
      <c r="FL140" s="94"/>
      <c r="FM140" s="94"/>
      <c r="FN140" s="94"/>
      <c r="FO140" s="94"/>
      <c r="FP140" s="94"/>
      <c r="FQ140" s="94"/>
      <c r="FR140" s="94"/>
      <c r="FS140" s="94"/>
      <c r="FT140" s="94"/>
      <c r="FU140" s="94"/>
      <c r="FV140" s="94"/>
      <c r="FW140" s="94"/>
      <c r="FX140" s="94"/>
      <c r="FY140" s="94"/>
      <c r="FZ140" s="94"/>
      <c r="GA140" s="94"/>
      <c r="GB140" s="94"/>
      <c r="GC140" s="94"/>
      <c r="GD140" s="94"/>
      <c r="GE140" s="94"/>
      <c r="GF140" s="94"/>
      <c r="GG140" s="94"/>
      <c r="GH140" s="94"/>
      <c r="GI140" s="94"/>
      <c r="GJ140" s="94"/>
      <c r="GK140" s="94"/>
      <c r="GL140" s="94"/>
      <c r="GM140" s="94"/>
      <c r="GN140" s="94"/>
      <c r="GO140" s="94"/>
      <c r="GP140" s="94"/>
      <c r="GQ140" s="94"/>
    </row>
    <row r="141" spans="1:1024" ht="78">
      <c r="A141" s="71" t="s">
        <v>104</v>
      </c>
      <c r="B141" s="139" t="s">
        <v>1672</v>
      </c>
      <c r="C141" s="140" t="s">
        <v>1864</v>
      </c>
      <c r="D141" s="140" t="s">
        <v>1865</v>
      </c>
      <c r="E141" s="91" t="s">
        <v>1868</v>
      </c>
      <c r="F141" s="91" t="s">
        <v>565</v>
      </c>
      <c r="G141" s="91" t="s">
        <v>562</v>
      </c>
      <c r="H141" s="141">
        <v>185</v>
      </c>
      <c r="I141" s="141"/>
      <c r="J141" s="141">
        <v>114361</v>
      </c>
      <c r="K141" s="142">
        <v>2022</v>
      </c>
      <c r="L141" s="142">
        <v>12</v>
      </c>
      <c r="M141" s="141" t="s">
        <v>8</v>
      </c>
      <c r="N141" s="71" t="s">
        <v>173</v>
      </c>
      <c r="O141" s="71" t="s">
        <v>83</v>
      </c>
      <c r="P141" s="139" t="s">
        <v>1710</v>
      </c>
      <c r="Q141" s="142" t="s">
        <v>134</v>
      </c>
      <c r="R141" s="71" t="s">
        <v>24</v>
      </c>
      <c r="S141" s="71" t="s">
        <v>73</v>
      </c>
      <c r="T141" s="142" t="s">
        <v>563</v>
      </c>
      <c r="U141" s="142" t="s">
        <v>564</v>
      </c>
      <c r="V141" s="142" t="s">
        <v>1624</v>
      </c>
      <c r="W141" s="93" t="str">
        <f>HYPERLINK("http://dx.doi.org/10.1016/j.marpolbul.2022.114361","http://dx.doi.org/10.1016/j.marpolbul.2022.114361")</f>
        <v>http://dx.doi.org/10.1016/j.marpolbul.2022.114361</v>
      </c>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c r="FY141" s="94"/>
      <c r="FZ141" s="94"/>
      <c r="GA141" s="94"/>
      <c r="GB141" s="94"/>
      <c r="GC141" s="94"/>
      <c r="GD141" s="94"/>
      <c r="GE141" s="94"/>
      <c r="GF141" s="94"/>
      <c r="GG141" s="94"/>
      <c r="GH141" s="94"/>
      <c r="GI141" s="94"/>
      <c r="GJ141" s="94"/>
      <c r="GK141" s="94"/>
      <c r="GL141" s="94"/>
      <c r="GM141" s="94"/>
      <c r="GN141" s="94"/>
      <c r="GO141" s="94"/>
      <c r="GP141" s="94"/>
      <c r="GQ141" s="94"/>
    </row>
    <row r="142" spans="1:1024" ht="78">
      <c r="A142" s="71" t="s">
        <v>394</v>
      </c>
      <c r="B142" s="90" t="s">
        <v>1672</v>
      </c>
      <c r="C142" s="91" t="s">
        <v>1864</v>
      </c>
      <c r="D142" s="91" t="s">
        <v>1865</v>
      </c>
      <c r="E142" s="91" t="s">
        <v>1869</v>
      </c>
      <c r="F142" s="91" t="s">
        <v>566</v>
      </c>
      <c r="G142" s="91" t="s">
        <v>567</v>
      </c>
      <c r="H142" s="90">
        <v>852</v>
      </c>
      <c r="I142" s="90"/>
      <c r="J142" s="90">
        <v>158407</v>
      </c>
      <c r="K142" s="90">
        <v>2022</v>
      </c>
      <c r="L142" s="90">
        <v>12</v>
      </c>
      <c r="M142" s="71" t="s">
        <v>8</v>
      </c>
      <c r="N142" s="71" t="s">
        <v>173</v>
      </c>
      <c r="O142" s="71" t="s">
        <v>83</v>
      </c>
      <c r="P142" s="90" t="s">
        <v>84</v>
      </c>
      <c r="Q142" s="91" t="s">
        <v>316</v>
      </c>
      <c r="R142" s="71" t="s">
        <v>24</v>
      </c>
      <c r="S142" s="71" t="s">
        <v>73</v>
      </c>
      <c r="T142" s="91" t="s">
        <v>568</v>
      </c>
      <c r="U142" s="91" t="s">
        <v>569</v>
      </c>
      <c r="V142" s="90" t="s">
        <v>1624</v>
      </c>
      <c r="W142" s="93" t="str">
        <f>HYPERLINK("http://dx.doi.org/10.1016/j.scitotenv.2022.158407","http://dx.doi.org/10.1016/j.scitotenv.2022.158407")</f>
        <v>http://dx.doi.org/10.1016/j.scitotenv.2022.158407</v>
      </c>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c r="DP142" s="94"/>
      <c r="DQ142" s="94"/>
      <c r="DR142" s="94"/>
      <c r="DS142" s="94"/>
      <c r="DT142" s="94"/>
      <c r="DU142" s="94"/>
      <c r="DV142" s="94"/>
      <c r="DW142" s="94"/>
      <c r="DX142" s="94"/>
      <c r="DY142" s="94"/>
      <c r="DZ142" s="94"/>
      <c r="EA142" s="94"/>
      <c r="EB142" s="94"/>
      <c r="EC142" s="94"/>
      <c r="ED142" s="94"/>
      <c r="EE142" s="94"/>
      <c r="EF142" s="94"/>
      <c r="EG142" s="94"/>
      <c r="EH142" s="94"/>
      <c r="EI142" s="94"/>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4"/>
      <c r="FZ142" s="94"/>
      <c r="GA142" s="94"/>
      <c r="GB142" s="94"/>
      <c r="GC142" s="94"/>
      <c r="GD142" s="94"/>
      <c r="GE142" s="94"/>
      <c r="GF142" s="94"/>
      <c r="GG142" s="94"/>
      <c r="GH142" s="94"/>
      <c r="GI142" s="94"/>
      <c r="GJ142" s="94"/>
      <c r="GK142" s="94"/>
      <c r="GL142" s="94"/>
      <c r="GM142" s="94"/>
      <c r="GN142" s="94"/>
      <c r="GO142" s="94"/>
      <c r="GP142" s="94"/>
      <c r="GQ142" s="94"/>
    </row>
    <row r="143" spans="1:1024" ht="78">
      <c r="A143" s="71" t="s">
        <v>167</v>
      </c>
      <c r="B143" s="90" t="s">
        <v>1672</v>
      </c>
      <c r="C143" s="91" t="s">
        <v>1864</v>
      </c>
      <c r="D143" s="91" t="s">
        <v>1865</v>
      </c>
      <c r="E143" s="91" t="s">
        <v>1870</v>
      </c>
      <c r="F143" s="91" t="s">
        <v>570</v>
      </c>
      <c r="G143" s="91" t="s">
        <v>567</v>
      </c>
      <c r="H143" s="90">
        <v>822</v>
      </c>
      <c r="I143" s="90"/>
      <c r="J143" s="90">
        <v>153675</v>
      </c>
      <c r="K143" s="90">
        <v>2022</v>
      </c>
      <c r="L143" s="90">
        <v>5</v>
      </c>
      <c r="M143" s="71" t="s">
        <v>8</v>
      </c>
      <c r="N143" s="71" t="s">
        <v>173</v>
      </c>
      <c r="O143" s="71" t="s">
        <v>83</v>
      </c>
      <c r="P143" s="90" t="s">
        <v>84</v>
      </c>
      <c r="Q143" s="91" t="s">
        <v>316</v>
      </c>
      <c r="R143" s="71" t="s">
        <v>24</v>
      </c>
      <c r="S143" s="71" t="s">
        <v>73</v>
      </c>
      <c r="T143" s="91" t="s">
        <v>568</v>
      </c>
      <c r="U143" s="91" t="s">
        <v>569</v>
      </c>
      <c r="V143" s="90" t="s">
        <v>1624</v>
      </c>
      <c r="W143" s="93" t="str">
        <f>HYPERLINK("http://dx.doi.org/10.1016/j.scitotenv.2022.153675","http://dx.doi.org/10.1016/j.scitotenv.2022.153675")</f>
        <v>http://dx.doi.org/10.1016/j.scitotenv.2022.153675</v>
      </c>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c r="DP143" s="94"/>
      <c r="DQ143" s="94"/>
      <c r="DR143" s="94"/>
      <c r="DS143" s="94"/>
      <c r="DT143" s="94"/>
      <c r="DU143" s="94"/>
      <c r="DV143" s="94"/>
      <c r="DW143" s="94"/>
      <c r="DX143" s="94"/>
      <c r="DY143" s="94"/>
      <c r="DZ143" s="94"/>
      <c r="EA143" s="94"/>
      <c r="EB143" s="94"/>
      <c r="EC143" s="94"/>
      <c r="ED143" s="94"/>
      <c r="EE143" s="94"/>
      <c r="EF143" s="94"/>
      <c r="EG143" s="94"/>
      <c r="EH143" s="94"/>
      <c r="EI143" s="94"/>
      <c r="EJ143" s="94"/>
      <c r="EK143" s="94"/>
      <c r="EL143" s="94"/>
      <c r="EM143" s="94"/>
      <c r="EN143" s="94"/>
      <c r="EO143" s="94"/>
      <c r="EP143" s="94"/>
      <c r="EQ143" s="94"/>
      <c r="ER143" s="94"/>
      <c r="ES143" s="94"/>
      <c r="ET143" s="94"/>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4"/>
      <c r="FZ143" s="94"/>
      <c r="GA143" s="94"/>
      <c r="GB143" s="94"/>
      <c r="GC143" s="94"/>
      <c r="GD143" s="94"/>
      <c r="GE143" s="94"/>
      <c r="GF143" s="94"/>
      <c r="GG143" s="94"/>
      <c r="GH143" s="94"/>
      <c r="GI143" s="94"/>
      <c r="GJ143" s="94"/>
      <c r="GK143" s="94"/>
      <c r="GL143" s="94"/>
      <c r="GM143" s="94"/>
      <c r="GN143" s="94"/>
      <c r="GO143" s="94"/>
      <c r="GP143" s="94"/>
      <c r="GQ143" s="94"/>
    </row>
    <row r="144" spans="1:1024" ht="64.5" customHeight="1">
      <c r="A144" s="71" t="s">
        <v>97</v>
      </c>
      <c r="B144" s="90" t="s">
        <v>1672</v>
      </c>
      <c r="C144" s="91" t="s">
        <v>1864</v>
      </c>
      <c r="D144" s="91" t="s">
        <v>1865</v>
      </c>
      <c r="E144" s="91" t="s">
        <v>1871</v>
      </c>
      <c r="F144" s="91" t="s">
        <v>571</v>
      </c>
      <c r="G144" s="91" t="s">
        <v>186</v>
      </c>
      <c r="H144" s="90">
        <v>14</v>
      </c>
      <c r="I144" s="90">
        <v>3</v>
      </c>
      <c r="J144" s="90">
        <v>287</v>
      </c>
      <c r="K144" s="90">
        <v>2022</v>
      </c>
      <c r="L144" s="90">
        <v>2</v>
      </c>
      <c r="M144" s="71" t="s">
        <v>8</v>
      </c>
      <c r="N144" s="71" t="s">
        <v>173</v>
      </c>
      <c r="O144" s="71" t="s">
        <v>107</v>
      </c>
      <c r="P144" s="90" t="s">
        <v>84</v>
      </c>
      <c r="Q144" s="91" t="s">
        <v>187</v>
      </c>
      <c r="R144" s="71" t="s">
        <v>24</v>
      </c>
      <c r="S144" s="71" t="s">
        <v>73</v>
      </c>
      <c r="T144" s="91"/>
      <c r="U144" s="91" t="s">
        <v>188</v>
      </c>
      <c r="V144" s="90" t="s">
        <v>1624</v>
      </c>
      <c r="W144" s="93" t="str">
        <f>HYPERLINK("http://dx.doi.org/10.3390/w14030287","http://dx.doi.org/10.3390/w14030287")</f>
        <v>http://dx.doi.org/10.3390/w14030287</v>
      </c>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c r="DP144" s="94"/>
      <c r="DQ144" s="94"/>
      <c r="DR144" s="94"/>
      <c r="DS144" s="94"/>
      <c r="DT144" s="94"/>
      <c r="DU144" s="94"/>
      <c r="DV144" s="94"/>
      <c r="DW144" s="94"/>
      <c r="DX144" s="94"/>
      <c r="DY144" s="94"/>
      <c r="DZ144" s="94"/>
      <c r="EA144" s="94"/>
      <c r="EB144" s="94"/>
      <c r="EC144" s="94"/>
      <c r="ED144" s="94"/>
      <c r="EE144" s="94"/>
      <c r="EF144" s="94"/>
      <c r="EG144" s="94"/>
      <c r="EH144" s="94"/>
      <c r="EI144" s="94"/>
      <c r="EJ144" s="94"/>
      <c r="EK144" s="94"/>
      <c r="EL144" s="94"/>
      <c r="EM144" s="94"/>
      <c r="EN144" s="94"/>
      <c r="EO144" s="94"/>
      <c r="EP144" s="94"/>
      <c r="EQ144" s="94"/>
      <c r="ER144" s="94"/>
      <c r="ES144" s="94"/>
      <c r="ET144" s="94"/>
      <c r="EU144" s="94"/>
      <c r="EV144" s="94"/>
      <c r="EW144" s="94"/>
      <c r="EX144" s="94"/>
      <c r="EY144" s="94"/>
      <c r="EZ144" s="94"/>
      <c r="FA144" s="94"/>
      <c r="FB144" s="94"/>
      <c r="FC144" s="94"/>
      <c r="FD144" s="94"/>
      <c r="FE144" s="94"/>
      <c r="FF144" s="94"/>
      <c r="FG144" s="94"/>
      <c r="FH144" s="94"/>
      <c r="FI144" s="94"/>
      <c r="FJ144" s="94"/>
      <c r="FK144" s="94"/>
      <c r="FL144" s="94"/>
      <c r="FM144" s="94"/>
      <c r="FN144" s="94"/>
      <c r="FO144" s="94"/>
      <c r="FP144" s="94"/>
      <c r="FQ144" s="94"/>
      <c r="FR144" s="94"/>
      <c r="FS144" s="94"/>
      <c r="FT144" s="94"/>
      <c r="FU144" s="94"/>
      <c r="FV144" s="94"/>
      <c r="FW144" s="94"/>
      <c r="FX144" s="94"/>
      <c r="FY144" s="94"/>
      <c r="FZ144" s="94"/>
      <c r="GA144" s="94"/>
      <c r="GB144" s="94"/>
      <c r="GC144" s="94"/>
      <c r="GD144" s="94"/>
      <c r="GE144" s="94"/>
      <c r="GF144" s="94"/>
      <c r="GG144" s="94"/>
      <c r="GH144" s="94"/>
      <c r="GI144" s="94"/>
      <c r="GJ144" s="94"/>
      <c r="GK144" s="94"/>
      <c r="GL144" s="94"/>
      <c r="GM144" s="94"/>
      <c r="GN144" s="94"/>
      <c r="GO144" s="94"/>
      <c r="GP144" s="94"/>
      <c r="GQ144" s="94"/>
    </row>
    <row r="145" spans="1:256" ht="78">
      <c r="A145" s="71" t="s">
        <v>572</v>
      </c>
      <c r="B145" s="90" t="s">
        <v>1672</v>
      </c>
      <c r="C145" s="91" t="s">
        <v>1864</v>
      </c>
      <c r="D145" s="91" t="s">
        <v>1865</v>
      </c>
      <c r="E145" s="91" t="s">
        <v>1872</v>
      </c>
      <c r="F145" s="91" t="s">
        <v>573</v>
      </c>
      <c r="G145" s="91" t="s">
        <v>574</v>
      </c>
      <c r="H145" s="90">
        <v>54</v>
      </c>
      <c r="I145" s="90"/>
      <c r="J145" s="90">
        <v>102503</v>
      </c>
      <c r="K145" s="90">
        <v>2022</v>
      </c>
      <c r="L145" s="90">
        <v>7</v>
      </c>
      <c r="M145" s="71" t="s">
        <v>8</v>
      </c>
      <c r="N145" s="71" t="s">
        <v>173</v>
      </c>
      <c r="O145" s="71" t="s">
        <v>83</v>
      </c>
      <c r="P145" s="90" t="s">
        <v>84</v>
      </c>
      <c r="Q145" s="91" t="s">
        <v>316</v>
      </c>
      <c r="R145" s="71" t="s">
        <v>24</v>
      </c>
      <c r="S145" s="71" t="s">
        <v>73</v>
      </c>
      <c r="T145" s="91" t="s">
        <v>575</v>
      </c>
      <c r="U145" s="91"/>
      <c r="V145" s="90" t="s">
        <v>1624</v>
      </c>
      <c r="W145" s="93" t="str">
        <f>HYPERLINK("http://dx.doi.org/10.1016/j.rsma.2022.102503","http://dx.doi.org/10.1016/j.rsma.2022.102503")</f>
        <v>http://dx.doi.org/10.1016/j.rsma.2022.102503</v>
      </c>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4"/>
      <c r="FZ145" s="94"/>
      <c r="GA145" s="94"/>
      <c r="GB145" s="94"/>
      <c r="GC145" s="94"/>
      <c r="GD145" s="94"/>
      <c r="GE145" s="94"/>
      <c r="GF145" s="94"/>
      <c r="GG145" s="94"/>
      <c r="GH145" s="94"/>
      <c r="GI145" s="94"/>
      <c r="GJ145" s="94"/>
      <c r="GK145" s="94"/>
      <c r="GL145" s="94"/>
      <c r="GM145" s="94"/>
      <c r="GN145" s="94"/>
      <c r="GO145" s="94"/>
      <c r="GP145" s="94"/>
      <c r="GQ145" s="94"/>
    </row>
    <row r="146" spans="1:256" ht="78">
      <c r="A146" s="71" t="s">
        <v>576</v>
      </c>
      <c r="B146" s="90" t="s">
        <v>1672</v>
      </c>
      <c r="C146" s="91" t="s">
        <v>1864</v>
      </c>
      <c r="D146" s="91" t="s">
        <v>1865</v>
      </c>
      <c r="E146" s="91" t="s">
        <v>1873</v>
      </c>
      <c r="F146" s="91" t="s">
        <v>577</v>
      </c>
      <c r="G146" s="91" t="s">
        <v>562</v>
      </c>
      <c r="H146" s="90">
        <v>181</v>
      </c>
      <c r="I146" s="90"/>
      <c r="J146" s="90">
        <v>113924</v>
      </c>
      <c r="K146" s="90">
        <v>2022</v>
      </c>
      <c r="L146" s="90">
        <v>8</v>
      </c>
      <c r="M146" s="71" t="s">
        <v>8</v>
      </c>
      <c r="N146" s="71" t="s">
        <v>173</v>
      </c>
      <c r="O146" s="71" t="s">
        <v>83</v>
      </c>
      <c r="P146" s="90" t="s">
        <v>84</v>
      </c>
      <c r="Q146" s="91" t="s">
        <v>134</v>
      </c>
      <c r="R146" s="71" t="s">
        <v>24</v>
      </c>
      <c r="S146" s="71" t="s">
        <v>73</v>
      </c>
      <c r="T146" s="91" t="s">
        <v>563</v>
      </c>
      <c r="U146" s="91" t="s">
        <v>564</v>
      </c>
      <c r="V146" s="90" t="s">
        <v>1624</v>
      </c>
      <c r="W146" s="93" t="str">
        <f>HYPERLINK("http://dx.doi.org/10.1016/j.marpolbul.2022.113924","http://dx.doi.org/10.1016/j.marpolbul.2022.113924")</f>
        <v>http://dx.doi.org/10.1016/j.marpolbul.2022.113924</v>
      </c>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c r="DP146" s="94"/>
      <c r="DQ146" s="94"/>
      <c r="DR146" s="94"/>
      <c r="DS146" s="94"/>
      <c r="DT146" s="94"/>
      <c r="DU146" s="94"/>
      <c r="DV146" s="94"/>
      <c r="DW146" s="94"/>
      <c r="DX146" s="94"/>
      <c r="DY146" s="94"/>
      <c r="DZ146" s="94"/>
      <c r="EA146" s="94"/>
      <c r="EB146" s="94"/>
      <c r="EC146" s="94"/>
      <c r="ED146" s="94"/>
      <c r="EE146" s="94"/>
      <c r="EF146" s="94"/>
      <c r="EG146" s="94"/>
      <c r="EH146" s="94"/>
      <c r="EI146" s="94"/>
      <c r="EJ146" s="94"/>
      <c r="EK146" s="94"/>
      <c r="EL146" s="94"/>
      <c r="EM146" s="94"/>
      <c r="EN146" s="94"/>
      <c r="EO146" s="94"/>
      <c r="EP146" s="94"/>
      <c r="EQ146" s="94"/>
      <c r="ER146" s="94"/>
      <c r="ES146" s="94"/>
      <c r="ET146" s="94"/>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4"/>
      <c r="FZ146" s="94"/>
      <c r="GA146" s="94"/>
      <c r="GB146" s="94"/>
      <c r="GC146" s="94"/>
      <c r="GD146" s="94"/>
      <c r="GE146" s="94"/>
      <c r="GF146" s="94"/>
      <c r="GG146" s="94"/>
      <c r="GH146" s="94"/>
      <c r="GI146" s="94"/>
      <c r="GJ146" s="94"/>
      <c r="GK146" s="94"/>
      <c r="GL146" s="94"/>
      <c r="GM146" s="94"/>
      <c r="GN146" s="94"/>
      <c r="GO146" s="94"/>
      <c r="GP146" s="94"/>
      <c r="GQ146" s="94"/>
    </row>
    <row r="147" spans="1:256" ht="106.2" customHeight="1">
      <c r="A147" s="71" t="s">
        <v>578</v>
      </c>
      <c r="B147" s="90" t="s">
        <v>1672</v>
      </c>
      <c r="C147" s="91" t="s">
        <v>1864</v>
      </c>
      <c r="D147" s="91" t="s">
        <v>1865</v>
      </c>
      <c r="E147" s="91" t="s">
        <v>1874</v>
      </c>
      <c r="F147" s="91" t="s">
        <v>579</v>
      </c>
      <c r="G147" s="91" t="s">
        <v>254</v>
      </c>
      <c r="H147" s="90">
        <v>290</v>
      </c>
      <c r="I147" s="90"/>
      <c r="J147" s="90">
        <v>133204</v>
      </c>
      <c r="K147" s="90">
        <v>2022</v>
      </c>
      <c r="L147" s="90">
        <v>3</v>
      </c>
      <c r="M147" s="71" t="s">
        <v>8</v>
      </c>
      <c r="N147" s="71" t="s">
        <v>173</v>
      </c>
      <c r="O147" s="71" t="s">
        <v>83</v>
      </c>
      <c r="P147" s="90" t="s">
        <v>84</v>
      </c>
      <c r="Q147" s="91" t="s">
        <v>134</v>
      </c>
      <c r="R147" s="71" t="s">
        <v>24</v>
      </c>
      <c r="S147" s="71" t="s">
        <v>73</v>
      </c>
      <c r="T147" s="91" t="s">
        <v>255</v>
      </c>
      <c r="U147" s="91" t="s">
        <v>256</v>
      </c>
      <c r="V147" s="90" t="s">
        <v>1624</v>
      </c>
      <c r="W147" s="93" t="str">
        <f>HYPERLINK("http://dx.doi.org/10.1016/j.chemosphere.2021.133204","http://dx.doi.org/10.1016/j.chemosphere.2021.133204")</f>
        <v>http://dx.doi.org/10.1016/j.chemosphere.2021.133204</v>
      </c>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c r="DP147" s="94"/>
      <c r="DQ147" s="94"/>
      <c r="DR147" s="94"/>
      <c r="DS147" s="94"/>
      <c r="DT147" s="94"/>
      <c r="DU147" s="94"/>
      <c r="DV147" s="94"/>
      <c r="DW147" s="94"/>
      <c r="DX147" s="94"/>
      <c r="DY147" s="94"/>
      <c r="DZ147" s="94"/>
      <c r="EA147" s="94"/>
      <c r="EB147" s="94"/>
      <c r="EC147" s="94"/>
      <c r="ED147" s="94"/>
      <c r="EE147" s="94"/>
      <c r="EF147" s="94"/>
      <c r="EG147" s="94"/>
      <c r="EH147" s="94"/>
      <c r="EI147" s="94"/>
      <c r="EJ147" s="94"/>
      <c r="EK147" s="94"/>
      <c r="EL147" s="94"/>
      <c r="EM147" s="94"/>
      <c r="EN147" s="94"/>
      <c r="EO147" s="94"/>
      <c r="EP147" s="94"/>
      <c r="EQ147" s="94"/>
      <c r="ER147" s="94"/>
      <c r="ES147" s="94"/>
      <c r="ET147" s="94"/>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4"/>
      <c r="FZ147" s="94"/>
      <c r="GA147" s="94"/>
      <c r="GB147" s="94"/>
      <c r="GC147" s="94"/>
      <c r="GD147" s="94"/>
      <c r="GE147" s="94"/>
      <c r="GF147" s="94"/>
      <c r="GG147" s="94"/>
      <c r="GH147" s="94"/>
      <c r="GI147" s="94"/>
      <c r="GJ147" s="94"/>
      <c r="GK147" s="94"/>
      <c r="GL147" s="94"/>
      <c r="GM147" s="94"/>
      <c r="GN147" s="94"/>
      <c r="GO147" s="94"/>
      <c r="GP147" s="94"/>
      <c r="GQ147" s="94"/>
    </row>
    <row r="148" spans="1:256" ht="62.4">
      <c r="A148" s="71" t="s">
        <v>70</v>
      </c>
      <c r="B148" s="90" t="s">
        <v>1672</v>
      </c>
      <c r="C148" s="91" t="s">
        <v>1864</v>
      </c>
      <c r="D148" s="91" t="s">
        <v>1875</v>
      </c>
      <c r="E148" s="91" t="s">
        <v>1876</v>
      </c>
      <c r="F148" s="91" t="s">
        <v>580</v>
      </c>
      <c r="G148" s="91" t="s">
        <v>581</v>
      </c>
      <c r="H148" s="90">
        <v>147</v>
      </c>
      <c r="I148" s="90">
        <v>21</v>
      </c>
      <c r="J148" s="90" t="s">
        <v>582</v>
      </c>
      <c r="K148" s="90">
        <v>2022</v>
      </c>
      <c r="L148" s="90">
        <v>11</v>
      </c>
      <c r="M148" s="71" t="s">
        <v>8</v>
      </c>
      <c r="N148" s="71" t="s">
        <v>173</v>
      </c>
      <c r="O148" s="71" t="s">
        <v>83</v>
      </c>
      <c r="P148" s="90" t="s">
        <v>73</v>
      </c>
      <c r="Q148" s="91" t="s">
        <v>316</v>
      </c>
      <c r="R148" s="71" t="s">
        <v>24</v>
      </c>
      <c r="S148" s="71" t="s">
        <v>73</v>
      </c>
      <c r="T148" s="91" t="s">
        <v>583</v>
      </c>
      <c r="U148" s="91" t="s">
        <v>584</v>
      </c>
      <c r="V148" s="90" t="s">
        <v>1624</v>
      </c>
      <c r="W148" s="93" t="str">
        <f>HYPERLINK("http://dx.doi.org/10.1007/s10973-022-11394-5","http://dx.doi.org/10.1007/s10973-022-11394-5")</f>
        <v>http://dx.doi.org/10.1007/s10973-022-11394-5</v>
      </c>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c r="FY148" s="94"/>
      <c r="FZ148" s="94"/>
      <c r="GA148" s="94"/>
      <c r="GB148" s="94"/>
      <c r="GC148" s="94"/>
      <c r="GD148" s="94"/>
      <c r="GE148" s="94"/>
      <c r="GF148" s="94"/>
      <c r="GG148" s="94"/>
      <c r="GH148" s="94"/>
      <c r="GI148" s="94"/>
      <c r="GJ148" s="94"/>
      <c r="GK148" s="94"/>
      <c r="GL148" s="94"/>
      <c r="GM148" s="94"/>
      <c r="GN148" s="94"/>
      <c r="GO148" s="94"/>
      <c r="GP148" s="94"/>
      <c r="GQ148" s="94"/>
    </row>
    <row r="149" spans="1:256" ht="62.4">
      <c r="A149" s="71" t="s">
        <v>111</v>
      </c>
      <c r="B149" s="90" t="s">
        <v>1672</v>
      </c>
      <c r="C149" s="91" t="s">
        <v>1864</v>
      </c>
      <c r="D149" s="91" t="s">
        <v>1877</v>
      </c>
      <c r="E149" s="91" t="s">
        <v>1878</v>
      </c>
      <c r="F149" s="91" t="s">
        <v>585</v>
      </c>
      <c r="G149" s="91" t="s">
        <v>586</v>
      </c>
      <c r="H149" s="90">
        <v>52</v>
      </c>
      <c r="I149" s="90"/>
      <c r="J149" s="90">
        <v>102079</v>
      </c>
      <c r="K149" s="90">
        <v>2022</v>
      </c>
      <c r="L149" s="90">
        <v>8</v>
      </c>
      <c r="M149" s="71" t="s">
        <v>8</v>
      </c>
      <c r="N149" s="71" t="s">
        <v>173</v>
      </c>
      <c r="O149" s="71" t="s">
        <v>83</v>
      </c>
      <c r="P149" s="90" t="s">
        <v>84</v>
      </c>
      <c r="Q149" s="91" t="s">
        <v>316</v>
      </c>
      <c r="R149" s="71" t="s">
        <v>24</v>
      </c>
      <c r="S149" s="71" t="s">
        <v>73</v>
      </c>
      <c r="T149" s="91" t="s">
        <v>587</v>
      </c>
      <c r="U149" s="91" t="s">
        <v>588</v>
      </c>
      <c r="V149" s="90" t="s">
        <v>1624</v>
      </c>
      <c r="W149" s="93" t="str">
        <f>HYPERLINK("http://dx.doi.org/10.1016/j.seta.2022.102079","http://dx.doi.org/10.1016/j.seta.2022.102079")</f>
        <v>http://dx.doi.org/10.1016/j.seta.2022.102079</v>
      </c>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c r="EJ149" s="94"/>
      <c r="EK149" s="94"/>
      <c r="EL149" s="94"/>
      <c r="EM149" s="94"/>
      <c r="EN149" s="94"/>
      <c r="EO149" s="94"/>
      <c r="EP149" s="94"/>
      <c r="EQ149" s="94"/>
      <c r="ER149" s="94"/>
      <c r="ES149" s="94"/>
      <c r="ET149" s="94"/>
      <c r="EU149" s="94"/>
      <c r="EV149" s="94"/>
      <c r="EW149" s="94"/>
      <c r="EX149" s="94"/>
      <c r="EY149" s="94"/>
      <c r="EZ149" s="94"/>
      <c r="FA149" s="94"/>
      <c r="FB149" s="94"/>
      <c r="FC149" s="94"/>
      <c r="FD149" s="94"/>
      <c r="FE149" s="94"/>
      <c r="FF149" s="94"/>
      <c r="FG149" s="94"/>
      <c r="FH149" s="94"/>
      <c r="FI149" s="94"/>
      <c r="FJ149" s="94"/>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77"/>
      <c r="GS149" s="77"/>
      <c r="GT149" s="77"/>
      <c r="GU149" s="77"/>
      <c r="GV149" s="77"/>
      <c r="GW149" s="77"/>
      <c r="GX149" s="77"/>
      <c r="GY149" s="77"/>
      <c r="GZ149" s="77"/>
      <c r="HA149" s="77"/>
      <c r="HB149" s="77"/>
      <c r="HC149" s="77"/>
      <c r="HD149" s="77"/>
      <c r="HE149" s="77"/>
      <c r="HF149" s="77"/>
      <c r="HG149" s="77"/>
      <c r="HH149" s="77"/>
      <c r="HI149" s="77"/>
      <c r="HJ149" s="77"/>
      <c r="HK149" s="77"/>
      <c r="HL149" s="77"/>
      <c r="HM149" s="77"/>
      <c r="HN149" s="77"/>
      <c r="HO149" s="77"/>
      <c r="HP149" s="77"/>
      <c r="HQ149" s="77"/>
      <c r="HR149" s="77"/>
      <c r="HS149" s="77"/>
      <c r="HT149" s="77"/>
      <c r="HU149" s="77"/>
      <c r="HV149" s="77"/>
      <c r="HW149" s="77"/>
      <c r="HX149" s="77"/>
      <c r="HY149" s="77"/>
      <c r="HZ149" s="77"/>
      <c r="IA149" s="77"/>
      <c r="IB149" s="77"/>
      <c r="IC149" s="77"/>
      <c r="ID149" s="77"/>
      <c r="IE149" s="77"/>
      <c r="IF149" s="77"/>
      <c r="IG149" s="77"/>
      <c r="IH149" s="77"/>
      <c r="II149" s="77"/>
      <c r="IJ149" s="77"/>
      <c r="IK149" s="77"/>
      <c r="IL149" s="77"/>
      <c r="IM149" s="77"/>
      <c r="IN149" s="77"/>
      <c r="IO149" s="77"/>
      <c r="IP149" s="77"/>
      <c r="IQ149" s="77"/>
      <c r="IR149" s="77"/>
      <c r="IS149" s="77"/>
      <c r="IT149" s="77"/>
      <c r="IU149" s="77"/>
      <c r="IV149" s="77"/>
    </row>
    <row r="150" spans="1:256" ht="93.6">
      <c r="A150" s="71" t="s">
        <v>91</v>
      </c>
      <c r="B150" s="90" t="s">
        <v>1672</v>
      </c>
      <c r="C150" s="91" t="s">
        <v>1864</v>
      </c>
      <c r="D150" s="91" t="s">
        <v>1877</v>
      </c>
      <c r="E150" s="91" t="s">
        <v>1879</v>
      </c>
      <c r="F150" s="91" t="s">
        <v>589</v>
      </c>
      <c r="G150" s="91" t="s">
        <v>590</v>
      </c>
      <c r="H150" s="90">
        <v>346</v>
      </c>
      <c r="I150" s="90"/>
      <c r="J150" s="90">
        <v>130943</v>
      </c>
      <c r="K150" s="90">
        <v>2022</v>
      </c>
      <c r="L150" s="90">
        <v>4</v>
      </c>
      <c r="M150" s="71" t="s">
        <v>8</v>
      </c>
      <c r="N150" s="71" t="s">
        <v>173</v>
      </c>
      <c r="O150" s="71" t="s">
        <v>83</v>
      </c>
      <c r="P150" s="90" t="s">
        <v>84</v>
      </c>
      <c r="Q150" s="91" t="s">
        <v>134</v>
      </c>
      <c r="R150" s="71" t="s">
        <v>24</v>
      </c>
      <c r="S150" s="71" t="s">
        <v>73</v>
      </c>
      <c r="T150" s="91" t="s">
        <v>591</v>
      </c>
      <c r="U150" s="91" t="s">
        <v>592</v>
      </c>
      <c r="V150" s="90" t="s">
        <v>1624</v>
      </c>
      <c r="W150" s="93" t="str">
        <f>HYPERLINK("http://dx.doi.org/10.1016/j.jclepro.2022.130943","http://dx.doi.org/10.1016/j.jclepro.2022.130943")</f>
        <v>http://dx.doi.org/10.1016/j.jclepro.2022.130943</v>
      </c>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row>
    <row r="151" spans="1:256" ht="62.4">
      <c r="A151" s="71" t="s">
        <v>593</v>
      </c>
      <c r="B151" s="90" t="s">
        <v>1672</v>
      </c>
      <c r="C151" s="72" t="s">
        <v>1880</v>
      </c>
      <c r="D151" s="71" t="s">
        <v>1881</v>
      </c>
      <c r="E151" s="72" t="s">
        <v>1882</v>
      </c>
      <c r="F151" s="72" t="s">
        <v>594</v>
      </c>
      <c r="G151" s="72" t="s">
        <v>595</v>
      </c>
      <c r="H151" s="71" t="s">
        <v>596</v>
      </c>
      <c r="I151" s="71" t="s">
        <v>597</v>
      </c>
      <c r="J151" s="71" t="s">
        <v>598</v>
      </c>
      <c r="K151" s="71" t="s">
        <v>69</v>
      </c>
      <c r="L151" s="71" t="s">
        <v>91</v>
      </c>
      <c r="M151" s="71" t="s">
        <v>8</v>
      </c>
      <c r="N151" s="71" t="s">
        <v>173</v>
      </c>
      <c r="O151" s="71" t="s">
        <v>430</v>
      </c>
      <c r="P151" s="71" t="s">
        <v>84</v>
      </c>
      <c r="Q151" s="91" t="s">
        <v>134</v>
      </c>
      <c r="R151" s="71" t="s">
        <v>24</v>
      </c>
      <c r="S151" s="71" t="s">
        <v>73</v>
      </c>
      <c r="T151" s="72" t="s">
        <v>420</v>
      </c>
      <c r="U151" s="72" t="s">
        <v>421</v>
      </c>
      <c r="V151" s="71" t="s">
        <v>1883</v>
      </c>
      <c r="W151" s="93" t="s">
        <v>599</v>
      </c>
      <c r="X151" s="133"/>
      <c r="Y151" s="94"/>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c r="GT151" s="133"/>
      <c r="GU151" s="133"/>
      <c r="GV151" s="133"/>
      <c r="GW151" s="133"/>
      <c r="GX151" s="133"/>
      <c r="GY151" s="133"/>
      <c r="GZ151" s="133"/>
      <c r="HA151" s="133"/>
      <c r="HB151" s="133"/>
      <c r="HC151" s="133"/>
      <c r="HD151" s="133"/>
      <c r="HE151" s="133"/>
      <c r="HF151" s="133"/>
      <c r="HG151" s="133"/>
      <c r="HH151" s="133"/>
      <c r="HI151" s="133"/>
      <c r="HJ151" s="133"/>
      <c r="HK151" s="133"/>
      <c r="HL151" s="133"/>
      <c r="HM151" s="133"/>
      <c r="HN151" s="133"/>
      <c r="HO151" s="133"/>
      <c r="HP151" s="133"/>
      <c r="HQ151" s="133"/>
      <c r="HR151" s="133"/>
      <c r="HS151" s="133"/>
      <c r="HT151" s="133"/>
      <c r="HU151" s="133"/>
      <c r="HV151" s="133"/>
      <c r="HW151" s="133"/>
      <c r="HX151" s="133"/>
      <c r="HY151" s="133"/>
      <c r="HZ151" s="133"/>
      <c r="IA151" s="133"/>
      <c r="IB151" s="133"/>
      <c r="IC151" s="133"/>
      <c r="ID151" s="133"/>
      <c r="IE151" s="133"/>
      <c r="IF151" s="133"/>
      <c r="IG151" s="133"/>
      <c r="IH151" s="133"/>
      <c r="II151" s="133"/>
      <c r="IJ151" s="133"/>
      <c r="IK151" s="133"/>
      <c r="IL151" s="133"/>
      <c r="IM151" s="133"/>
      <c r="IN151" s="133"/>
      <c r="IO151" s="133"/>
      <c r="IP151" s="133"/>
      <c r="IQ151" s="133"/>
      <c r="IR151" s="133"/>
      <c r="IS151" s="133"/>
      <c r="IT151" s="133"/>
      <c r="IU151" s="133"/>
      <c r="IV151" s="133"/>
    </row>
    <row r="152" spans="1:256" ht="46.8">
      <c r="A152" s="71" t="s">
        <v>600</v>
      </c>
      <c r="B152" s="90" t="s">
        <v>1672</v>
      </c>
      <c r="C152" s="91" t="s">
        <v>1864</v>
      </c>
      <c r="D152" s="91" t="s">
        <v>1884</v>
      </c>
      <c r="E152" s="91" t="s">
        <v>1885</v>
      </c>
      <c r="F152" s="91" t="s">
        <v>601</v>
      </c>
      <c r="G152" s="91" t="s">
        <v>254</v>
      </c>
      <c r="H152" s="90">
        <v>307</v>
      </c>
      <c r="I152" s="90"/>
      <c r="J152" s="90">
        <v>136119</v>
      </c>
      <c r="K152" s="90">
        <v>2022</v>
      </c>
      <c r="L152" s="90">
        <v>11</v>
      </c>
      <c r="M152" s="71" t="s">
        <v>8</v>
      </c>
      <c r="N152" s="71" t="s">
        <v>173</v>
      </c>
      <c r="O152" s="71" t="s">
        <v>83</v>
      </c>
      <c r="P152" s="90" t="s">
        <v>73</v>
      </c>
      <c r="Q152" s="91" t="s">
        <v>134</v>
      </c>
      <c r="R152" s="71" t="s">
        <v>24</v>
      </c>
      <c r="S152" s="71" t="s">
        <v>73</v>
      </c>
      <c r="T152" s="91" t="s">
        <v>255</v>
      </c>
      <c r="U152" s="91" t="s">
        <v>256</v>
      </c>
      <c r="V152" s="90" t="s">
        <v>1624</v>
      </c>
      <c r="W152" s="93" t="str">
        <f>HYPERLINK("http://dx.doi.org/10.1016/j.chemosphere.2022.136119","http://dx.doi.org/10.1016/j.chemosphere.2022.136119")</f>
        <v>http://dx.doi.org/10.1016/j.chemosphere.2022.136119</v>
      </c>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c r="FY152" s="94"/>
      <c r="FZ152" s="94"/>
      <c r="GA152" s="94"/>
      <c r="GB152" s="94"/>
      <c r="GC152" s="94"/>
      <c r="GD152" s="94"/>
      <c r="GE152" s="94"/>
      <c r="GF152" s="94"/>
      <c r="GG152" s="94"/>
      <c r="GH152" s="94"/>
      <c r="GI152" s="94"/>
      <c r="GJ152" s="94"/>
      <c r="GK152" s="94"/>
      <c r="GL152" s="94"/>
      <c r="GM152" s="94"/>
      <c r="GN152" s="94"/>
      <c r="GO152" s="94"/>
      <c r="GP152" s="94"/>
      <c r="GQ152" s="94"/>
    </row>
    <row r="153" spans="1:256" ht="62.4">
      <c r="A153" s="71" t="s">
        <v>79</v>
      </c>
      <c r="B153" s="90" t="s">
        <v>1672</v>
      </c>
      <c r="C153" s="91" t="s">
        <v>1864</v>
      </c>
      <c r="D153" s="91" t="s">
        <v>1886</v>
      </c>
      <c r="E153" s="91" t="s">
        <v>1887</v>
      </c>
      <c r="F153" s="91" t="s">
        <v>602</v>
      </c>
      <c r="G153" s="91" t="s">
        <v>603</v>
      </c>
      <c r="H153" s="90">
        <v>136</v>
      </c>
      <c r="I153" s="90"/>
      <c r="J153" s="90">
        <v>104403</v>
      </c>
      <c r="K153" s="90">
        <v>2022</v>
      </c>
      <c r="L153" s="90">
        <v>7</v>
      </c>
      <c r="M153" s="71" t="s">
        <v>8</v>
      </c>
      <c r="N153" s="71" t="s">
        <v>173</v>
      </c>
      <c r="O153" s="71" t="s">
        <v>83</v>
      </c>
      <c r="P153" s="90" t="s">
        <v>73</v>
      </c>
      <c r="Q153" s="91" t="s">
        <v>316</v>
      </c>
      <c r="R153" s="71" t="s">
        <v>24</v>
      </c>
      <c r="S153" s="71" t="s">
        <v>73</v>
      </c>
      <c r="T153" s="91" t="s">
        <v>604</v>
      </c>
      <c r="U153" s="91" t="s">
        <v>605</v>
      </c>
      <c r="V153" s="90" t="s">
        <v>1624</v>
      </c>
      <c r="W153" s="93" t="str">
        <f>HYPERLINK("http://dx.doi.org/10.1016/j.jtice.2022.104403","http://dx.doi.org/10.1016/j.jtice.2022.104403")</f>
        <v>http://dx.doi.org/10.1016/j.jtice.2022.104403</v>
      </c>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4"/>
      <c r="FZ153" s="94"/>
      <c r="GA153" s="94"/>
      <c r="GB153" s="94"/>
      <c r="GC153" s="94"/>
      <c r="GD153" s="94"/>
      <c r="GE153" s="94"/>
      <c r="GF153" s="94"/>
      <c r="GG153" s="94"/>
      <c r="GH153" s="94"/>
      <c r="GI153" s="94"/>
      <c r="GJ153" s="94"/>
      <c r="GK153" s="94"/>
      <c r="GL153" s="94"/>
      <c r="GM153" s="94"/>
      <c r="GN153" s="94"/>
      <c r="GO153" s="94"/>
      <c r="GP153" s="94"/>
      <c r="GQ153" s="94"/>
    </row>
    <row r="154" spans="1:256" ht="46.8">
      <c r="A154" s="71" t="s">
        <v>606</v>
      </c>
      <c r="B154" s="90" t="s">
        <v>1672</v>
      </c>
      <c r="C154" s="91" t="s">
        <v>1864</v>
      </c>
      <c r="D154" s="91" t="s">
        <v>1888</v>
      </c>
      <c r="E154" s="91" t="s">
        <v>1889</v>
      </c>
      <c r="F154" s="91" t="s">
        <v>607</v>
      </c>
      <c r="G154" s="91" t="s">
        <v>608</v>
      </c>
      <c r="H154" s="90">
        <v>17</v>
      </c>
      <c r="I154" s="90">
        <v>4</v>
      </c>
      <c r="J154" s="90">
        <v>2250032</v>
      </c>
      <c r="K154" s="90">
        <v>2022</v>
      </c>
      <c r="L154" s="90">
        <v>5</v>
      </c>
      <c r="M154" s="71" t="s">
        <v>8</v>
      </c>
      <c r="N154" s="71" t="s">
        <v>173</v>
      </c>
      <c r="O154" s="71" t="s">
        <v>83</v>
      </c>
      <c r="P154" s="90" t="s">
        <v>84</v>
      </c>
      <c r="Q154" s="91" t="s">
        <v>609</v>
      </c>
      <c r="R154" s="71" t="s">
        <v>24</v>
      </c>
      <c r="S154" s="71" t="s">
        <v>73</v>
      </c>
      <c r="T154" s="91" t="s">
        <v>610</v>
      </c>
      <c r="U154" s="91" t="s">
        <v>611</v>
      </c>
      <c r="V154" s="90" t="s">
        <v>1624</v>
      </c>
      <c r="W154" s="93" t="str">
        <f>HYPERLINK("http://dx.doi.org/10.1142/S1793292022500321","http://dx.doi.org/10.1142/S1793292022500321")</f>
        <v>http://dx.doi.org/10.1142/S1793292022500321</v>
      </c>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4"/>
      <c r="FZ154" s="94"/>
      <c r="GA154" s="94"/>
      <c r="GB154" s="94"/>
      <c r="GC154" s="94"/>
      <c r="GD154" s="94"/>
      <c r="GE154" s="94"/>
      <c r="GF154" s="94"/>
      <c r="GG154" s="94"/>
      <c r="GH154" s="94"/>
      <c r="GI154" s="94"/>
      <c r="GJ154" s="94"/>
      <c r="GK154" s="94"/>
      <c r="GL154" s="94"/>
      <c r="GM154" s="94"/>
      <c r="GN154" s="94"/>
      <c r="GO154" s="94"/>
      <c r="GP154" s="94"/>
      <c r="GQ154" s="94"/>
    </row>
    <row r="155" spans="1:256" ht="46.8">
      <c r="A155" s="71" t="s">
        <v>612</v>
      </c>
      <c r="B155" s="90" t="s">
        <v>1672</v>
      </c>
      <c r="C155" s="91" t="s">
        <v>1864</v>
      </c>
      <c r="D155" s="91" t="s">
        <v>1890</v>
      </c>
      <c r="E155" s="91" t="s">
        <v>1891</v>
      </c>
      <c r="F155" s="91" t="s">
        <v>613</v>
      </c>
      <c r="G155" s="91" t="s">
        <v>340</v>
      </c>
      <c r="H155" s="90">
        <v>27</v>
      </c>
      <c r="I155" s="90">
        <v>6</v>
      </c>
      <c r="J155" s="90">
        <v>1771</v>
      </c>
      <c r="K155" s="90">
        <v>2022</v>
      </c>
      <c r="L155" s="90">
        <v>3</v>
      </c>
      <c r="M155" s="71" t="s">
        <v>8</v>
      </c>
      <c r="N155" s="71" t="s">
        <v>173</v>
      </c>
      <c r="O155" s="71" t="s">
        <v>83</v>
      </c>
      <c r="P155" s="90" t="s">
        <v>73</v>
      </c>
      <c r="Q155" s="91" t="s">
        <v>187</v>
      </c>
      <c r="R155" s="71" t="s">
        <v>24</v>
      </c>
      <c r="S155" s="71" t="s">
        <v>73</v>
      </c>
      <c r="T155" s="91"/>
      <c r="U155" s="91" t="s">
        <v>341</v>
      </c>
      <c r="V155" s="90" t="s">
        <v>1624</v>
      </c>
      <c r="W155" s="93" t="str">
        <f>HYPERLINK("http://dx.doi.org/10.3390/molecules27061771","http://dx.doi.org/10.3390/molecules27061771")</f>
        <v>http://dx.doi.org/10.3390/molecules27061771</v>
      </c>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4"/>
      <c r="FZ155" s="94"/>
      <c r="GA155" s="94"/>
      <c r="GB155" s="94"/>
      <c r="GC155" s="94"/>
      <c r="GD155" s="94"/>
      <c r="GE155" s="94"/>
      <c r="GF155" s="94"/>
      <c r="GG155" s="94"/>
      <c r="GH155" s="94"/>
      <c r="GI155" s="94"/>
      <c r="GJ155" s="94"/>
      <c r="GK155" s="94"/>
      <c r="GL155" s="94"/>
      <c r="GM155" s="94"/>
      <c r="GN155" s="94"/>
      <c r="GO155" s="94"/>
      <c r="GP155" s="94"/>
      <c r="GQ155" s="94"/>
    </row>
    <row r="156" spans="1:256" ht="62.4">
      <c r="A156" s="71" t="s">
        <v>614</v>
      </c>
      <c r="B156" s="90" t="s">
        <v>1672</v>
      </c>
      <c r="C156" s="91" t="s">
        <v>1864</v>
      </c>
      <c r="D156" s="91" t="s">
        <v>1892</v>
      </c>
      <c r="E156" s="91" t="s">
        <v>1893</v>
      </c>
      <c r="F156" s="91" t="s">
        <v>615</v>
      </c>
      <c r="G156" s="91" t="s">
        <v>616</v>
      </c>
      <c r="H156" s="90">
        <v>374</v>
      </c>
      <c r="I156" s="90"/>
      <c r="J156" s="90">
        <v>131653</v>
      </c>
      <c r="K156" s="90">
        <v>2022</v>
      </c>
      <c r="L156" s="90">
        <v>4</v>
      </c>
      <c r="M156" s="71" t="s">
        <v>8</v>
      </c>
      <c r="N156" s="71" t="s">
        <v>173</v>
      </c>
      <c r="O156" s="71" t="s">
        <v>83</v>
      </c>
      <c r="P156" s="90" t="s">
        <v>84</v>
      </c>
      <c r="Q156" s="91" t="s">
        <v>134</v>
      </c>
      <c r="R156" s="71" t="s">
        <v>24</v>
      </c>
      <c r="S156" s="71" t="s">
        <v>73</v>
      </c>
      <c r="T156" s="91" t="s">
        <v>617</v>
      </c>
      <c r="U156" s="91" t="s">
        <v>618</v>
      </c>
      <c r="V156" s="90" t="s">
        <v>1624</v>
      </c>
      <c r="W156" s="93" t="str">
        <f>HYPERLINK("http://dx.doi.org/10.1016/j.foodchem.2021.131653","http://dx.doi.org/10.1016/j.foodchem.2021.131653")</f>
        <v>http://dx.doi.org/10.1016/j.foodchem.2021.131653</v>
      </c>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4"/>
      <c r="FZ156" s="94"/>
      <c r="GA156" s="94"/>
      <c r="GB156" s="94"/>
      <c r="GC156" s="94"/>
      <c r="GD156" s="94"/>
      <c r="GE156" s="94"/>
      <c r="GF156" s="94"/>
      <c r="GG156" s="94"/>
      <c r="GH156" s="94"/>
      <c r="GI156" s="94"/>
      <c r="GJ156" s="94"/>
      <c r="GK156" s="94"/>
      <c r="GL156" s="94"/>
      <c r="GM156" s="94"/>
      <c r="GN156" s="94"/>
      <c r="GO156" s="94"/>
      <c r="GP156" s="94"/>
      <c r="GQ156" s="94"/>
      <c r="GR156" s="77"/>
      <c r="GS156" s="77"/>
      <c r="GT156" s="77"/>
      <c r="GU156" s="77"/>
      <c r="GV156" s="77"/>
      <c r="GW156" s="77"/>
      <c r="GX156" s="77"/>
      <c r="GY156" s="77"/>
      <c r="GZ156" s="77"/>
      <c r="HA156" s="77"/>
      <c r="HB156" s="77"/>
      <c r="HC156" s="77"/>
      <c r="HD156" s="77"/>
      <c r="HE156" s="77"/>
      <c r="HF156" s="77"/>
      <c r="HG156" s="77"/>
      <c r="HH156" s="77"/>
      <c r="HI156" s="77"/>
      <c r="HJ156" s="77"/>
      <c r="HK156" s="77"/>
      <c r="HL156" s="77"/>
      <c r="HM156" s="77"/>
      <c r="HN156" s="77"/>
      <c r="HO156" s="77"/>
      <c r="HP156" s="77"/>
      <c r="HQ156" s="77"/>
      <c r="HR156" s="77"/>
      <c r="HS156" s="77"/>
      <c r="HT156" s="77"/>
      <c r="HU156" s="77"/>
      <c r="HV156" s="77"/>
      <c r="HW156" s="77"/>
      <c r="HX156" s="77"/>
      <c r="HY156" s="77"/>
      <c r="HZ156" s="77"/>
      <c r="IA156" s="77"/>
      <c r="IB156" s="77"/>
      <c r="IC156" s="77"/>
      <c r="ID156" s="77"/>
      <c r="IE156" s="77"/>
      <c r="IF156" s="77"/>
      <c r="IG156" s="77"/>
      <c r="IH156" s="77"/>
      <c r="II156" s="77"/>
      <c r="IJ156" s="77"/>
      <c r="IK156" s="77"/>
      <c r="IL156" s="77"/>
      <c r="IM156" s="77"/>
      <c r="IN156" s="77"/>
      <c r="IO156" s="77"/>
      <c r="IP156" s="77"/>
      <c r="IQ156" s="77"/>
      <c r="IR156" s="77"/>
      <c r="IS156" s="77"/>
      <c r="IT156" s="77"/>
      <c r="IU156" s="77"/>
      <c r="IV156" s="77"/>
    </row>
    <row r="157" spans="1:256" ht="62.4">
      <c r="A157" s="71" t="s">
        <v>103</v>
      </c>
      <c r="B157" s="90" t="s">
        <v>1672</v>
      </c>
      <c r="C157" s="91" t="s">
        <v>1864</v>
      </c>
      <c r="D157" s="91" t="s">
        <v>1892</v>
      </c>
      <c r="E157" s="91" t="s">
        <v>1894</v>
      </c>
      <c r="F157" s="91" t="s">
        <v>619</v>
      </c>
      <c r="G157" s="91" t="s">
        <v>620</v>
      </c>
      <c r="H157" s="90">
        <v>11</v>
      </c>
      <c r="I157" s="90">
        <v>2</v>
      </c>
      <c r="J157" s="90">
        <v>152</v>
      </c>
      <c r="K157" s="90">
        <v>2022</v>
      </c>
      <c r="L157" s="90">
        <v>1</v>
      </c>
      <c r="M157" s="71" t="s">
        <v>8</v>
      </c>
      <c r="N157" s="71" t="s">
        <v>173</v>
      </c>
      <c r="O157" s="71" t="s">
        <v>83</v>
      </c>
      <c r="P157" s="90" t="s">
        <v>84</v>
      </c>
      <c r="Q157" s="91" t="s">
        <v>187</v>
      </c>
      <c r="R157" s="71" t="s">
        <v>24</v>
      </c>
      <c r="S157" s="71" t="s">
        <v>73</v>
      </c>
      <c r="T157" s="91"/>
      <c r="U157" s="91" t="s">
        <v>621</v>
      </c>
      <c r="V157" s="90" t="s">
        <v>1624</v>
      </c>
      <c r="W157" s="93" t="str">
        <f>HYPERLINK("http://dx.doi.org/10.3390/foods11020152","http://dx.doi.org/10.3390/foods11020152")</f>
        <v>http://dx.doi.org/10.3390/foods11020152</v>
      </c>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4"/>
      <c r="FZ157" s="94"/>
      <c r="GA157" s="94"/>
      <c r="GB157" s="94"/>
      <c r="GC157" s="94"/>
      <c r="GD157" s="94"/>
      <c r="GE157" s="94"/>
      <c r="GF157" s="94"/>
      <c r="GG157" s="94"/>
      <c r="GH157" s="94"/>
      <c r="GI157" s="94"/>
      <c r="GJ157" s="94"/>
      <c r="GK157" s="94"/>
      <c r="GL157" s="94"/>
      <c r="GM157" s="94"/>
      <c r="GN157" s="94"/>
      <c r="GO157" s="94"/>
      <c r="GP157" s="94"/>
      <c r="GQ157" s="94"/>
    </row>
    <row r="158" spans="1:256" ht="70.95" customHeight="1">
      <c r="A158" s="71" t="s">
        <v>622</v>
      </c>
      <c r="B158" s="90" t="s">
        <v>1672</v>
      </c>
      <c r="C158" s="91" t="s">
        <v>1864</v>
      </c>
      <c r="D158" s="91" t="s">
        <v>1892</v>
      </c>
      <c r="E158" s="91" t="s">
        <v>1895</v>
      </c>
      <c r="F158" s="91" t="s">
        <v>623</v>
      </c>
      <c r="G158" s="91" t="s">
        <v>616</v>
      </c>
      <c r="H158" s="90">
        <v>388</v>
      </c>
      <c r="I158" s="90"/>
      <c r="J158" s="90">
        <v>132929</v>
      </c>
      <c r="K158" s="90">
        <v>2022</v>
      </c>
      <c r="L158" s="90">
        <v>9</v>
      </c>
      <c r="M158" s="71" t="s">
        <v>8</v>
      </c>
      <c r="N158" s="71" t="s">
        <v>173</v>
      </c>
      <c r="O158" s="71" t="s">
        <v>83</v>
      </c>
      <c r="P158" s="90" t="s">
        <v>84</v>
      </c>
      <c r="Q158" s="91" t="s">
        <v>134</v>
      </c>
      <c r="R158" s="71" t="s">
        <v>24</v>
      </c>
      <c r="S158" s="71" t="s">
        <v>73</v>
      </c>
      <c r="T158" s="91" t="s">
        <v>617</v>
      </c>
      <c r="U158" s="91" t="s">
        <v>618</v>
      </c>
      <c r="V158" s="90" t="s">
        <v>1624</v>
      </c>
      <c r="W158" s="93" t="str">
        <f>HYPERLINK("http://dx.doi.org/10.1016/j.foodchem.2022.132929","http://dx.doi.org/10.1016/j.foodchem.2022.132929")</f>
        <v>http://dx.doi.org/10.1016/j.foodchem.2022.132929</v>
      </c>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4"/>
      <c r="EN158" s="94"/>
      <c r="EO158" s="94"/>
      <c r="EP158" s="94"/>
      <c r="EQ158" s="94"/>
      <c r="ER158" s="94"/>
      <c r="ES158" s="94"/>
      <c r="ET158" s="94"/>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94"/>
      <c r="FR158" s="94"/>
      <c r="FS158" s="94"/>
      <c r="FT158" s="94"/>
      <c r="FU158" s="94"/>
      <c r="FV158" s="94"/>
      <c r="FW158" s="94"/>
      <c r="FX158" s="94"/>
      <c r="FY158" s="94"/>
      <c r="FZ158" s="94"/>
      <c r="GA158" s="94"/>
      <c r="GB158" s="94"/>
      <c r="GC158" s="94"/>
      <c r="GD158" s="94"/>
      <c r="GE158" s="94"/>
      <c r="GF158" s="94"/>
      <c r="GG158" s="94"/>
      <c r="GH158" s="94"/>
      <c r="GI158" s="94"/>
      <c r="GJ158" s="94"/>
      <c r="GK158" s="94"/>
      <c r="GL158" s="94"/>
      <c r="GM158" s="94"/>
      <c r="GN158" s="94"/>
      <c r="GO158" s="94"/>
      <c r="GP158" s="94"/>
      <c r="GQ158" s="94"/>
    </row>
    <row r="159" spans="1:256" ht="93.6">
      <c r="A159" s="71" t="s">
        <v>624</v>
      </c>
      <c r="B159" s="90" t="s">
        <v>1672</v>
      </c>
      <c r="C159" s="91" t="s">
        <v>1864</v>
      </c>
      <c r="D159" s="91" t="s">
        <v>1896</v>
      </c>
      <c r="E159" s="91" t="s">
        <v>1897</v>
      </c>
      <c r="F159" s="91" t="s">
        <v>625</v>
      </c>
      <c r="G159" s="91" t="s">
        <v>620</v>
      </c>
      <c r="H159" s="90">
        <v>11</v>
      </c>
      <c r="I159" s="90">
        <v>9</v>
      </c>
      <c r="J159" s="90">
        <v>1362</v>
      </c>
      <c r="K159" s="90">
        <v>2022</v>
      </c>
      <c r="L159" s="90">
        <v>5</v>
      </c>
      <c r="M159" s="71" t="s">
        <v>8</v>
      </c>
      <c r="N159" s="71" t="s">
        <v>173</v>
      </c>
      <c r="O159" s="71" t="s">
        <v>83</v>
      </c>
      <c r="P159" s="90" t="s">
        <v>73</v>
      </c>
      <c r="Q159" s="91" t="s">
        <v>187</v>
      </c>
      <c r="R159" s="71" t="s">
        <v>24</v>
      </c>
      <c r="S159" s="71" t="s">
        <v>73</v>
      </c>
      <c r="T159" s="91"/>
      <c r="U159" s="91" t="s">
        <v>621</v>
      </c>
      <c r="V159" s="90" t="s">
        <v>1624</v>
      </c>
      <c r="W159" s="93" t="str">
        <f>HYPERLINK("http://dx.doi.org/10.3390/foods11091362","http://dx.doi.org/10.3390/foods11091362")</f>
        <v>http://dx.doi.org/10.3390/foods11091362</v>
      </c>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c r="FY159" s="94"/>
      <c r="FZ159" s="94"/>
      <c r="GA159" s="94"/>
      <c r="GB159" s="94"/>
      <c r="GC159" s="94"/>
      <c r="GD159" s="94"/>
      <c r="GE159" s="94"/>
      <c r="GF159" s="94"/>
      <c r="GG159" s="94"/>
      <c r="GH159" s="94"/>
      <c r="GI159" s="94"/>
      <c r="GJ159" s="94"/>
      <c r="GK159" s="94"/>
      <c r="GL159" s="94"/>
      <c r="GM159" s="94"/>
      <c r="GN159" s="94"/>
      <c r="GO159" s="94"/>
      <c r="GP159" s="94"/>
      <c r="GQ159" s="94"/>
    </row>
    <row r="160" spans="1:256" s="133" customFormat="1" ht="62.4">
      <c r="A160" s="71" t="s">
        <v>291</v>
      </c>
      <c r="B160" s="90" t="s">
        <v>1672</v>
      </c>
      <c r="C160" s="91" t="s">
        <v>1864</v>
      </c>
      <c r="D160" s="91" t="s">
        <v>1896</v>
      </c>
      <c r="E160" s="91" t="s">
        <v>1898</v>
      </c>
      <c r="F160" s="91" t="s">
        <v>626</v>
      </c>
      <c r="G160" s="91" t="s">
        <v>567</v>
      </c>
      <c r="H160" s="90">
        <v>812</v>
      </c>
      <c r="I160" s="90"/>
      <c r="J160" s="90">
        <v>152421</v>
      </c>
      <c r="K160" s="90">
        <v>2022</v>
      </c>
      <c r="L160" s="90">
        <v>3</v>
      </c>
      <c r="M160" s="71" t="s">
        <v>8</v>
      </c>
      <c r="N160" s="71" t="s">
        <v>173</v>
      </c>
      <c r="O160" s="71" t="s">
        <v>83</v>
      </c>
      <c r="P160" s="90" t="s">
        <v>73</v>
      </c>
      <c r="Q160" s="91" t="s">
        <v>316</v>
      </c>
      <c r="R160" s="71" t="s">
        <v>24</v>
      </c>
      <c r="S160" s="71" t="s">
        <v>73</v>
      </c>
      <c r="T160" s="91" t="s">
        <v>568</v>
      </c>
      <c r="U160" s="91" t="s">
        <v>569</v>
      </c>
      <c r="V160" s="90" t="s">
        <v>1624</v>
      </c>
      <c r="W160" s="93" t="str">
        <f>HYPERLINK("http://dx.doi.org/10.1016/j.scitotenv.2021.152421","http://dx.doi.org/10.1016/j.scitotenv.2021.152421")</f>
        <v>http://dx.doi.org/10.1016/j.scitotenv.2021.152421</v>
      </c>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4"/>
      <c r="DK160" s="94"/>
      <c r="DL160" s="94"/>
      <c r="DM160" s="94"/>
      <c r="DN160" s="94"/>
      <c r="DO160" s="94"/>
      <c r="DP160" s="94"/>
      <c r="DQ160" s="94"/>
      <c r="DR160" s="94"/>
      <c r="DS160" s="94"/>
      <c r="DT160" s="94"/>
      <c r="DU160" s="94"/>
      <c r="DV160" s="94"/>
      <c r="DW160" s="94"/>
      <c r="DX160" s="94"/>
      <c r="DY160" s="94"/>
      <c r="DZ160" s="94"/>
      <c r="EA160" s="94"/>
      <c r="EB160" s="94"/>
      <c r="EC160" s="94"/>
      <c r="ED160" s="94"/>
      <c r="EE160" s="94"/>
      <c r="EF160" s="94"/>
      <c r="EG160" s="94"/>
      <c r="EH160" s="94"/>
      <c r="EI160" s="94"/>
      <c r="EJ160" s="94"/>
      <c r="EK160" s="94"/>
      <c r="EL160" s="94"/>
      <c r="EM160" s="94"/>
      <c r="EN160" s="94"/>
      <c r="EO160" s="94"/>
      <c r="EP160" s="94"/>
      <c r="EQ160" s="94"/>
      <c r="ER160" s="94"/>
      <c r="ES160" s="94"/>
      <c r="ET160" s="94"/>
      <c r="EU160" s="94"/>
      <c r="EV160" s="94"/>
      <c r="EW160" s="94"/>
      <c r="EX160" s="94"/>
      <c r="EY160" s="94"/>
      <c r="EZ160" s="94"/>
      <c r="FA160" s="94"/>
      <c r="FB160" s="94"/>
      <c r="FC160" s="94"/>
      <c r="FD160" s="94"/>
      <c r="FE160" s="94"/>
      <c r="FF160" s="94"/>
      <c r="FG160" s="94"/>
      <c r="FH160" s="94"/>
      <c r="FI160" s="94"/>
      <c r="FJ160" s="94"/>
      <c r="FK160" s="94"/>
      <c r="FL160" s="94"/>
      <c r="FM160" s="94"/>
      <c r="FN160" s="94"/>
      <c r="FO160" s="94"/>
      <c r="FP160" s="94"/>
      <c r="FQ160" s="94"/>
      <c r="FR160" s="94"/>
      <c r="FS160" s="94"/>
      <c r="FT160" s="94"/>
      <c r="FU160" s="94"/>
      <c r="FV160" s="94"/>
      <c r="FW160" s="94"/>
      <c r="FX160" s="94"/>
      <c r="FY160" s="94"/>
      <c r="FZ160" s="94"/>
      <c r="GA160" s="94"/>
      <c r="GB160" s="94"/>
      <c r="GC160" s="94"/>
      <c r="GD160" s="94"/>
      <c r="GE160" s="94"/>
      <c r="GF160" s="94"/>
      <c r="GG160" s="94"/>
      <c r="GH160" s="94"/>
      <c r="GI160" s="94"/>
      <c r="GJ160" s="94"/>
      <c r="GK160" s="94"/>
      <c r="GL160" s="94"/>
      <c r="GM160" s="94"/>
      <c r="GN160" s="94"/>
      <c r="GO160" s="94"/>
      <c r="GP160" s="94"/>
      <c r="GQ160" s="94"/>
      <c r="GR160" s="66"/>
      <c r="GS160" s="66"/>
      <c r="GT160" s="66"/>
      <c r="GU160" s="66"/>
      <c r="GV160" s="66"/>
      <c r="GW160" s="66"/>
      <c r="GX160" s="66"/>
      <c r="GY160" s="66"/>
      <c r="GZ160" s="66"/>
      <c r="HA160" s="66"/>
      <c r="HB160" s="66"/>
      <c r="HC160" s="66"/>
      <c r="HD160" s="66"/>
      <c r="HE160" s="66"/>
      <c r="HF160" s="66"/>
      <c r="HG160" s="66"/>
      <c r="HH160" s="66"/>
      <c r="HI160" s="66"/>
      <c r="HJ160" s="66"/>
      <c r="HK160" s="66"/>
      <c r="HL160" s="66"/>
      <c r="HM160" s="66"/>
      <c r="HN160" s="66"/>
      <c r="HO160" s="66"/>
      <c r="HP160" s="66"/>
      <c r="HQ160" s="66"/>
      <c r="HR160" s="66"/>
      <c r="HS160" s="66"/>
      <c r="HT160" s="66"/>
      <c r="HU160" s="66"/>
      <c r="HV160" s="66"/>
      <c r="HW160" s="66"/>
      <c r="HX160" s="66"/>
      <c r="HY160" s="66"/>
      <c r="HZ160" s="66"/>
      <c r="IA160" s="66"/>
      <c r="IB160" s="66"/>
      <c r="IC160" s="66"/>
      <c r="ID160" s="66"/>
      <c r="IE160" s="66"/>
      <c r="IF160" s="66"/>
      <c r="IG160" s="66"/>
      <c r="IH160" s="66"/>
      <c r="II160" s="66"/>
      <c r="IJ160" s="66"/>
      <c r="IK160" s="66"/>
      <c r="IL160" s="66"/>
      <c r="IM160" s="66"/>
      <c r="IN160" s="66"/>
      <c r="IO160" s="66"/>
      <c r="IP160" s="66"/>
      <c r="IQ160" s="66"/>
      <c r="IR160" s="66"/>
      <c r="IS160" s="66"/>
      <c r="IT160" s="66"/>
      <c r="IU160" s="66"/>
      <c r="IV160" s="66"/>
    </row>
    <row r="161" spans="1:256" ht="78">
      <c r="A161" s="71" t="s">
        <v>627</v>
      </c>
      <c r="B161" s="90" t="s">
        <v>1672</v>
      </c>
      <c r="C161" s="91" t="s">
        <v>1864</v>
      </c>
      <c r="D161" s="91" t="s">
        <v>1896</v>
      </c>
      <c r="E161" s="91" t="s">
        <v>1899</v>
      </c>
      <c r="F161" s="91" t="s">
        <v>628</v>
      </c>
      <c r="G161" s="91" t="s">
        <v>620</v>
      </c>
      <c r="H161" s="90">
        <v>11</v>
      </c>
      <c r="I161" s="90">
        <v>4</v>
      </c>
      <c r="J161" s="90">
        <v>572</v>
      </c>
      <c r="K161" s="90">
        <v>2022</v>
      </c>
      <c r="L161" s="90">
        <v>2</v>
      </c>
      <c r="M161" s="71" t="s">
        <v>8</v>
      </c>
      <c r="N161" s="71" t="s">
        <v>173</v>
      </c>
      <c r="O161" s="71" t="s">
        <v>83</v>
      </c>
      <c r="P161" s="90" t="s">
        <v>73</v>
      </c>
      <c r="Q161" s="91" t="s">
        <v>629</v>
      </c>
      <c r="R161" s="71" t="s">
        <v>24</v>
      </c>
      <c r="S161" s="71" t="s">
        <v>73</v>
      </c>
      <c r="T161" s="91"/>
      <c r="U161" s="91" t="s">
        <v>621</v>
      </c>
      <c r="V161" s="90" t="s">
        <v>1624</v>
      </c>
      <c r="W161" s="93" t="str">
        <f>HYPERLINK("http://dx.doi.org/10.3390/foods11040572","http://dx.doi.org/10.3390/foods11040572")</f>
        <v>http://dx.doi.org/10.3390/foods11040572</v>
      </c>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c r="FY161" s="94"/>
      <c r="FZ161" s="94"/>
      <c r="GA161" s="94"/>
      <c r="GB161" s="94"/>
      <c r="GC161" s="94"/>
      <c r="GD161" s="94"/>
      <c r="GE161" s="94"/>
      <c r="GF161" s="94"/>
      <c r="GG161" s="94"/>
      <c r="GH161" s="94"/>
      <c r="GI161" s="94"/>
      <c r="GJ161" s="94"/>
      <c r="GK161" s="94"/>
      <c r="GL161" s="94"/>
      <c r="GM161" s="94"/>
      <c r="GN161" s="94"/>
      <c r="GO161" s="94"/>
      <c r="GP161" s="94"/>
      <c r="GQ161" s="94"/>
    </row>
    <row r="162" spans="1:256" ht="109.2" customHeight="1">
      <c r="A162" s="71" t="s">
        <v>292</v>
      </c>
      <c r="B162" s="90" t="s">
        <v>1672</v>
      </c>
      <c r="C162" s="91" t="s">
        <v>1900</v>
      </c>
      <c r="D162" s="91" t="s">
        <v>1901</v>
      </c>
      <c r="E162" s="91" t="s">
        <v>1902</v>
      </c>
      <c r="F162" s="91" t="s">
        <v>630</v>
      </c>
      <c r="G162" s="91" t="s">
        <v>567</v>
      </c>
      <c r="H162" s="90">
        <v>806</v>
      </c>
      <c r="I162" s="90"/>
      <c r="J162" s="90">
        <v>151261</v>
      </c>
      <c r="K162" s="90">
        <v>2022</v>
      </c>
      <c r="L162" s="90">
        <v>2</v>
      </c>
      <c r="M162" s="71" t="s">
        <v>8</v>
      </c>
      <c r="N162" s="71" t="s">
        <v>173</v>
      </c>
      <c r="O162" s="71" t="s">
        <v>83</v>
      </c>
      <c r="P162" s="90" t="s">
        <v>84</v>
      </c>
      <c r="Q162" s="91" t="s">
        <v>316</v>
      </c>
      <c r="R162" s="71" t="s">
        <v>24</v>
      </c>
      <c r="S162" s="71" t="s">
        <v>73</v>
      </c>
      <c r="T162" s="91" t="s">
        <v>568</v>
      </c>
      <c r="U162" s="91" t="s">
        <v>569</v>
      </c>
      <c r="V162" s="90" t="s">
        <v>1624</v>
      </c>
      <c r="W162" s="93" t="str">
        <f>HYPERLINK("http://dx.doi.org/10.1016/j.scitotenv.2021.151261","http://dx.doi.org/10.1016/j.scitotenv.2021.151261")</f>
        <v>http://dx.doi.org/10.1016/j.scitotenv.2021.151261</v>
      </c>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c r="DP162" s="94"/>
      <c r="DQ162" s="94"/>
      <c r="DR162" s="94"/>
      <c r="DS162" s="94"/>
      <c r="DT162" s="94"/>
      <c r="DU162" s="94"/>
      <c r="DV162" s="94"/>
      <c r="DW162" s="94"/>
      <c r="DX162" s="94"/>
      <c r="DY162" s="94"/>
      <c r="DZ162" s="94"/>
      <c r="EA162" s="94"/>
      <c r="EB162" s="94"/>
      <c r="EC162" s="94"/>
      <c r="ED162" s="94"/>
      <c r="EE162" s="94"/>
      <c r="EF162" s="94"/>
      <c r="EG162" s="94"/>
      <c r="EH162" s="94"/>
      <c r="EI162" s="94"/>
      <c r="EJ162" s="94"/>
      <c r="EK162" s="94"/>
      <c r="EL162" s="94"/>
      <c r="EM162" s="94"/>
      <c r="EN162" s="94"/>
      <c r="EO162" s="94"/>
      <c r="EP162" s="94"/>
      <c r="EQ162" s="94"/>
      <c r="ER162" s="94"/>
      <c r="ES162" s="94"/>
      <c r="ET162" s="94"/>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94"/>
      <c r="FR162" s="94"/>
      <c r="FS162" s="94"/>
      <c r="FT162" s="94"/>
      <c r="FU162" s="94"/>
      <c r="FV162" s="94"/>
      <c r="FW162" s="94"/>
      <c r="FX162" s="94"/>
      <c r="FY162" s="94"/>
      <c r="FZ162" s="94"/>
      <c r="GA162" s="94"/>
      <c r="GB162" s="94"/>
      <c r="GC162" s="94"/>
      <c r="GD162" s="94"/>
      <c r="GE162" s="94"/>
      <c r="GF162" s="94"/>
      <c r="GG162" s="94"/>
      <c r="GH162" s="94"/>
      <c r="GI162" s="94"/>
      <c r="GJ162" s="94"/>
      <c r="GK162" s="94"/>
      <c r="GL162" s="94"/>
      <c r="GM162" s="94"/>
      <c r="GN162" s="94"/>
      <c r="GO162" s="94"/>
      <c r="GP162" s="94"/>
      <c r="GQ162" s="94"/>
    </row>
    <row r="163" spans="1:256" s="77" customFormat="1" ht="21">
      <c r="A163" s="84"/>
      <c r="B163" s="84"/>
      <c r="C163" s="85" t="s">
        <v>1903</v>
      </c>
      <c r="D163" s="86"/>
      <c r="E163" s="87"/>
      <c r="F163" s="127" t="s">
        <v>1904</v>
      </c>
      <c r="G163" s="87"/>
      <c r="H163" s="84"/>
      <c r="I163" s="84"/>
      <c r="J163" s="84"/>
      <c r="K163" s="84"/>
      <c r="L163" s="84"/>
      <c r="M163" s="84"/>
      <c r="N163" s="84"/>
      <c r="O163" s="84"/>
      <c r="P163" s="84"/>
      <c r="Q163" s="86"/>
      <c r="R163" s="84"/>
      <c r="S163" s="84"/>
      <c r="T163" s="84"/>
      <c r="U163" s="84"/>
      <c r="V163" s="84"/>
      <c r="W163" s="88"/>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c r="EH163" s="66"/>
      <c r="EI163" s="66"/>
      <c r="EJ163" s="66"/>
      <c r="EK163" s="66"/>
      <c r="EL163" s="66"/>
      <c r="EM163" s="66"/>
      <c r="EN163" s="66"/>
      <c r="EO163" s="66"/>
      <c r="EP163" s="66"/>
      <c r="EQ163" s="66"/>
      <c r="ER163" s="66"/>
      <c r="ES163" s="66"/>
      <c r="ET163" s="66"/>
      <c r="EU163" s="66"/>
      <c r="EV163" s="66"/>
      <c r="EW163" s="66"/>
      <c r="EX163" s="66"/>
      <c r="EY163" s="66"/>
      <c r="EZ163" s="66"/>
      <c r="FA163" s="66"/>
      <c r="FB163" s="66"/>
      <c r="FC163" s="66"/>
      <c r="FD163" s="66"/>
      <c r="FE163" s="66"/>
      <c r="FF163" s="66"/>
      <c r="FG163" s="66"/>
      <c r="FH163" s="66"/>
      <c r="FI163" s="66"/>
      <c r="FJ163" s="66"/>
      <c r="FK163" s="66"/>
      <c r="FL163" s="66"/>
      <c r="FM163" s="66"/>
      <c r="FN163" s="66"/>
      <c r="FO163" s="66"/>
      <c r="FP163" s="66"/>
      <c r="FQ163" s="66"/>
      <c r="FR163" s="66"/>
      <c r="FS163" s="66"/>
      <c r="FT163" s="66"/>
      <c r="FU163" s="66"/>
      <c r="FV163" s="66"/>
      <c r="FW163" s="66"/>
      <c r="FX163" s="66"/>
      <c r="FY163" s="66"/>
      <c r="FZ163" s="66"/>
      <c r="GA163" s="66"/>
      <c r="GB163" s="66"/>
      <c r="GC163" s="66"/>
      <c r="GD163" s="66"/>
      <c r="GE163" s="66"/>
      <c r="GF163" s="66"/>
      <c r="GG163" s="66"/>
      <c r="GH163" s="66"/>
      <c r="GI163" s="66"/>
      <c r="GJ163" s="66"/>
      <c r="GK163" s="66"/>
      <c r="GL163" s="66"/>
      <c r="GM163" s="66"/>
      <c r="GN163" s="66"/>
      <c r="GO163" s="66"/>
      <c r="GP163" s="66"/>
      <c r="GQ163" s="66"/>
      <c r="GR163" s="66"/>
      <c r="GS163" s="66"/>
      <c r="GT163" s="66"/>
      <c r="GU163" s="66"/>
      <c r="GV163" s="66"/>
      <c r="GW163" s="66"/>
      <c r="GX163" s="66"/>
      <c r="GY163" s="66"/>
      <c r="GZ163" s="66"/>
      <c r="HA163" s="66"/>
      <c r="HB163" s="66"/>
      <c r="HC163" s="66"/>
      <c r="HD163" s="66"/>
      <c r="HE163" s="66"/>
      <c r="HF163" s="66"/>
      <c r="HG163" s="66"/>
      <c r="HH163" s="66"/>
      <c r="HI163" s="66"/>
      <c r="HJ163" s="66"/>
      <c r="HK163" s="66"/>
      <c r="HL163" s="66"/>
      <c r="HM163" s="66"/>
      <c r="HN163" s="66"/>
      <c r="HO163" s="66"/>
      <c r="HP163" s="66"/>
      <c r="HQ163" s="66"/>
      <c r="HR163" s="66"/>
      <c r="HS163" s="66"/>
      <c r="HT163" s="66"/>
      <c r="HU163" s="66"/>
      <c r="HV163" s="66"/>
      <c r="HW163" s="66"/>
      <c r="HX163" s="66"/>
      <c r="HY163" s="66"/>
      <c r="HZ163" s="66"/>
      <c r="IA163" s="66"/>
      <c r="IB163" s="66"/>
      <c r="IC163" s="66"/>
      <c r="ID163" s="66"/>
      <c r="IE163" s="66"/>
      <c r="IF163" s="66"/>
      <c r="IG163" s="66"/>
      <c r="IH163" s="66"/>
      <c r="II163" s="66"/>
      <c r="IJ163" s="66"/>
      <c r="IK163" s="66"/>
      <c r="IL163" s="66"/>
      <c r="IM163" s="66"/>
      <c r="IN163" s="66"/>
      <c r="IO163" s="66"/>
      <c r="IP163" s="66"/>
      <c r="IQ163" s="66"/>
      <c r="IR163" s="66"/>
      <c r="IS163" s="66"/>
      <c r="IT163" s="66"/>
      <c r="IU163" s="66"/>
      <c r="IV163" s="66"/>
    </row>
    <row r="164" spans="1:256" ht="46.8">
      <c r="A164" s="90">
        <v>1</v>
      </c>
      <c r="B164" s="90" t="s">
        <v>1905</v>
      </c>
      <c r="C164" s="91" t="s">
        <v>1906</v>
      </c>
      <c r="D164" s="91" t="s">
        <v>1907</v>
      </c>
      <c r="E164" s="91" t="s">
        <v>1908</v>
      </c>
      <c r="F164" s="91" t="s">
        <v>631</v>
      </c>
      <c r="G164" s="91" t="s">
        <v>632</v>
      </c>
      <c r="H164" s="90">
        <v>10</v>
      </c>
      <c r="I164" s="90"/>
      <c r="J164" s="90" t="s">
        <v>633</v>
      </c>
      <c r="K164" s="90">
        <v>2022</v>
      </c>
      <c r="L164" s="90"/>
      <c r="M164" s="71" t="s">
        <v>8</v>
      </c>
      <c r="N164" s="71" t="s">
        <v>173</v>
      </c>
      <c r="O164" s="71" t="s">
        <v>107</v>
      </c>
      <c r="P164" s="90" t="s">
        <v>84</v>
      </c>
      <c r="Q164" s="91" t="s">
        <v>117</v>
      </c>
      <c r="R164" s="71" t="s">
        <v>24</v>
      </c>
      <c r="S164" s="71" t="s">
        <v>73</v>
      </c>
      <c r="T164" s="91" t="s">
        <v>634</v>
      </c>
      <c r="U164" s="91" t="s">
        <v>634</v>
      </c>
      <c r="V164" s="90" t="s">
        <v>1624</v>
      </c>
      <c r="W164" s="93" t="str">
        <f>HYPERLINK("http://dx.doi.org/10.1109/ACCESS.2022.3195863","http://dx.doi.org/10.1109/ACCESS.2022.3195863")</f>
        <v>http://dx.doi.org/10.1109/ACCESS.2022.3195863</v>
      </c>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4"/>
      <c r="FZ164" s="94"/>
      <c r="GA164" s="94"/>
      <c r="GB164" s="94"/>
      <c r="GC164" s="94"/>
      <c r="GD164" s="94"/>
      <c r="GE164" s="94"/>
      <c r="GF164" s="94"/>
      <c r="GG164" s="94"/>
      <c r="GH164" s="94"/>
      <c r="GI164" s="94"/>
      <c r="GJ164" s="94"/>
      <c r="GK164" s="94"/>
      <c r="GL164" s="94"/>
      <c r="GM164" s="94"/>
      <c r="GN164" s="94"/>
      <c r="GO164" s="94"/>
      <c r="GP164" s="94"/>
      <c r="GQ164" s="94"/>
      <c r="GR164" s="77"/>
      <c r="GS164" s="77"/>
      <c r="GT164" s="77"/>
      <c r="GU164" s="77"/>
      <c r="GV164" s="77"/>
      <c r="GW164" s="77"/>
      <c r="GX164" s="77"/>
      <c r="GY164" s="77"/>
      <c r="GZ164" s="77"/>
      <c r="HA164" s="77"/>
      <c r="HB164" s="77"/>
      <c r="HC164" s="77"/>
      <c r="HD164" s="77"/>
      <c r="HE164" s="77"/>
      <c r="HF164" s="77"/>
      <c r="HG164" s="77"/>
      <c r="HH164" s="77"/>
      <c r="HI164" s="77"/>
      <c r="HJ164" s="77"/>
      <c r="HK164" s="77"/>
      <c r="HL164" s="77"/>
      <c r="HM164" s="77"/>
      <c r="HN164" s="77"/>
      <c r="HO164" s="77"/>
      <c r="HP164" s="77"/>
      <c r="HQ164" s="77"/>
      <c r="HR164" s="77"/>
      <c r="HS164" s="77"/>
      <c r="HT164" s="77"/>
      <c r="HU164" s="77"/>
      <c r="HV164" s="77"/>
      <c r="HW164" s="77"/>
      <c r="HX164" s="77"/>
      <c r="HY164" s="77"/>
      <c r="HZ164" s="77"/>
      <c r="IA164" s="77"/>
      <c r="IB164" s="77"/>
      <c r="IC164" s="77"/>
      <c r="ID164" s="77"/>
      <c r="IE164" s="77"/>
      <c r="IF164" s="77"/>
      <c r="IG164" s="77"/>
      <c r="IH164" s="77"/>
      <c r="II164" s="77"/>
      <c r="IJ164" s="77"/>
      <c r="IK164" s="77"/>
      <c r="IL164" s="77"/>
      <c r="IM164" s="77"/>
      <c r="IN164" s="77"/>
      <c r="IO164" s="77"/>
      <c r="IP164" s="77"/>
      <c r="IQ164" s="77"/>
      <c r="IR164" s="77"/>
      <c r="IS164" s="77"/>
      <c r="IT164" s="77"/>
      <c r="IU164" s="77"/>
      <c r="IV164" s="77"/>
    </row>
    <row r="165" spans="1:256" ht="62.4">
      <c r="A165" s="90">
        <v>2</v>
      </c>
      <c r="B165" s="90" t="s">
        <v>1905</v>
      </c>
      <c r="C165" s="91" t="s">
        <v>1906</v>
      </c>
      <c r="D165" s="91" t="s">
        <v>1907</v>
      </c>
      <c r="E165" s="91" t="s">
        <v>1909</v>
      </c>
      <c r="F165" s="91" t="s">
        <v>635</v>
      </c>
      <c r="G165" s="91" t="s">
        <v>636</v>
      </c>
      <c r="H165" s="90">
        <v>10</v>
      </c>
      <c r="I165" s="90">
        <v>3</v>
      </c>
      <c r="J165" s="90" t="s">
        <v>637</v>
      </c>
      <c r="K165" s="90">
        <v>2022</v>
      </c>
      <c r="L165" s="92" t="s">
        <v>638</v>
      </c>
      <c r="M165" s="71" t="s">
        <v>8</v>
      </c>
      <c r="N165" s="71" t="s">
        <v>173</v>
      </c>
      <c r="O165" s="71" t="s">
        <v>107</v>
      </c>
      <c r="P165" s="90" t="s">
        <v>84</v>
      </c>
      <c r="Q165" s="91" t="s">
        <v>639</v>
      </c>
      <c r="R165" s="71" t="s">
        <v>24</v>
      </c>
      <c r="S165" s="71" t="s">
        <v>73</v>
      </c>
      <c r="T165" s="91" t="s">
        <v>640</v>
      </c>
      <c r="U165" s="91" t="s">
        <v>640</v>
      </c>
      <c r="V165" s="90" t="s">
        <v>1624</v>
      </c>
      <c r="W165" s="93" t="str">
        <f>HYPERLINK("http://dx.doi.org/10.2196/38465","http://dx.doi.org/10.2196/38465")</f>
        <v>http://dx.doi.org/10.2196/38465</v>
      </c>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4"/>
      <c r="FZ165" s="94"/>
      <c r="GA165" s="94"/>
      <c r="GB165" s="94"/>
      <c r="GC165" s="94"/>
      <c r="GD165" s="94"/>
      <c r="GE165" s="94"/>
      <c r="GF165" s="94"/>
      <c r="GG165" s="94"/>
      <c r="GH165" s="94"/>
      <c r="GI165" s="94"/>
      <c r="GJ165" s="94"/>
      <c r="GK165" s="94"/>
      <c r="GL165" s="94"/>
      <c r="GM165" s="94"/>
      <c r="GN165" s="94"/>
      <c r="GO165" s="94"/>
      <c r="GP165" s="94"/>
      <c r="GQ165" s="94"/>
    </row>
    <row r="166" spans="1:256" s="77" customFormat="1" ht="21">
      <c r="A166" s="84"/>
      <c r="B166" s="84"/>
      <c r="C166" s="85" t="s">
        <v>1910</v>
      </c>
      <c r="D166" s="86"/>
      <c r="E166" s="87"/>
      <c r="F166" s="127" t="s">
        <v>1911</v>
      </c>
      <c r="G166" s="87"/>
      <c r="H166" s="84"/>
      <c r="I166" s="84"/>
      <c r="J166" s="84"/>
      <c r="K166" s="84"/>
      <c r="L166" s="84"/>
      <c r="M166" s="84"/>
      <c r="N166" s="84"/>
      <c r="O166" s="84"/>
      <c r="P166" s="84"/>
      <c r="Q166" s="86"/>
      <c r="R166" s="84"/>
      <c r="S166" s="84"/>
      <c r="T166" s="84"/>
      <c r="U166" s="84"/>
      <c r="V166" s="84"/>
      <c r="W166" s="88"/>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c r="EH166" s="66"/>
      <c r="EI166" s="66"/>
      <c r="EJ166" s="66"/>
      <c r="EK166" s="66"/>
      <c r="EL166" s="66"/>
      <c r="EM166" s="66"/>
      <c r="EN166" s="66"/>
      <c r="EO166" s="66"/>
      <c r="EP166" s="66"/>
      <c r="EQ166" s="66"/>
      <c r="ER166" s="66"/>
      <c r="ES166" s="66"/>
      <c r="ET166" s="66"/>
      <c r="EU166" s="66"/>
      <c r="EV166" s="66"/>
      <c r="EW166" s="66"/>
      <c r="EX166" s="66"/>
      <c r="EY166" s="66"/>
      <c r="EZ166" s="66"/>
      <c r="FA166" s="66"/>
      <c r="FB166" s="66"/>
      <c r="FC166" s="66"/>
      <c r="FD166" s="66"/>
      <c r="FE166" s="66"/>
      <c r="FF166" s="66"/>
      <c r="FG166" s="66"/>
      <c r="FH166" s="66"/>
      <c r="FI166" s="66"/>
      <c r="FJ166" s="66"/>
      <c r="FK166" s="66"/>
      <c r="FL166" s="66"/>
      <c r="FM166" s="66"/>
      <c r="FN166" s="66"/>
      <c r="FO166" s="66"/>
      <c r="FP166" s="66"/>
      <c r="FQ166" s="66"/>
      <c r="FR166" s="66"/>
      <c r="FS166" s="66"/>
      <c r="FT166" s="66"/>
      <c r="FU166" s="66"/>
      <c r="FV166" s="66"/>
      <c r="FW166" s="66"/>
      <c r="FX166" s="66"/>
      <c r="FY166" s="66"/>
      <c r="FZ166" s="66"/>
      <c r="GA166" s="66"/>
      <c r="GB166" s="66"/>
      <c r="GC166" s="66"/>
      <c r="GD166" s="66"/>
      <c r="GE166" s="66"/>
      <c r="GF166" s="66"/>
      <c r="GG166" s="66"/>
      <c r="GH166" s="66"/>
      <c r="GI166" s="66"/>
      <c r="GJ166" s="66"/>
      <c r="GK166" s="66"/>
      <c r="GL166" s="66"/>
      <c r="GM166" s="66"/>
      <c r="GN166" s="66"/>
      <c r="GO166" s="66"/>
      <c r="GP166" s="66"/>
      <c r="GQ166" s="66"/>
      <c r="GR166" s="66"/>
      <c r="GS166" s="66"/>
      <c r="GT166" s="66"/>
      <c r="GU166" s="66"/>
      <c r="GV166" s="66"/>
      <c r="GW166" s="66"/>
      <c r="GX166" s="66"/>
      <c r="GY166" s="66"/>
      <c r="GZ166" s="66"/>
      <c r="HA166" s="66"/>
      <c r="HB166" s="66"/>
      <c r="HC166" s="66"/>
      <c r="HD166" s="66"/>
      <c r="HE166" s="66"/>
      <c r="HF166" s="66"/>
      <c r="HG166" s="66"/>
      <c r="HH166" s="66"/>
      <c r="HI166" s="66"/>
      <c r="HJ166" s="66"/>
      <c r="HK166" s="66"/>
      <c r="HL166" s="66"/>
      <c r="HM166" s="66"/>
      <c r="HN166" s="66"/>
      <c r="HO166" s="66"/>
      <c r="HP166" s="66"/>
      <c r="HQ166" s="66"/>
      <c r="HR166" s="66"/>
      <c r="HS166" s="66"/>
      <c r="HT166" s="66"/>
      <c r="HU166" s="66"/>
      <c r="HV166" s="66"/>
      <c r="HW166" s="66"/>
      <c r="HX166" s="66"/>
      <c r="HY166" s="66"/>
      <c r="HZ166" s="66"/>
      <c r="IA166" s="66"/>
      <c r="IB166" s="66"/>
      <c r="IC166" s="66"/>
      <c r="ID166" s="66"/>
      <c r="IE166" s="66"/>
      <c r="IF166" s="66"/>
      <c r="IG166" s="66"/>
      <c r="IH166" s="66"/>
      <c r="II166" s="66"/>
      <c r="IJ166" s="66"/>
      <c r="IK166" s="66"/>
      <c r="IL166" s="66"/>
      <c r="IM166" s="66"/>
      <c r="IN166" s="66"/>
      <c r="IO166" s="66"/>
      <c r="IP166" s="66"/>
      <c r="IQ166" s="66"/>
      <c r="IR166" s="66"/>
      <c r="IS166" s="66"/>
      <c r="IT166" s="66"/>
      <c r="IU166" s="66"/>
      <c r="IV166" s="66"/>
    </row>
    <row r="167" spans="1:256" ht="77.25" customHeight="1">
      <c r="A167" s="71" t="s">
        <v>67</v>
      </c>
      <c r="B167" s="72" t="s">
        <v>1905</v>
      </c>
      <c r="C167" s="72" t="s">
        <v>1912</v>
      </c>
      <c r="D167" s="72" t="s">
        <v>1913</v>
      </c>
      <c r="E167" s="72" t="s">
        <v>1913</v>
      </c>
      <c r="F167" s="72" t="s">
        <v>641</v>
      </c>
      <c r="G167" s="72" t="s">
        <v>1914</v>
      </c>
      <c r="H167" s="71" t="s">
        <v>67</v>
      </c>
      <c r="I167" s="71" t="s">
        <v>67</v>
      </c>
      <c r="J167" s="72" t="s">
        <v>642</v>
      </c>
      <c r="K167" s="71" t="s">
        <v>69</v>
      </c>
      <c r="L167" s="71" t="s">
        <v>91</v>
      </c>
      <c r="M167" s="71" t="s">
        <v>1600</v>
      </c>
      <c r="N167" s="71" t="s">
        <v>82</v>
      </c>
      <c r="O167" s="71" t="s">
        <v>83</v>
      </c>
      <c r="P167" s="71" t="s">
        <v>73</v>
      </c>
      <c r="Q167" s="73" t="s">
        <v>74</v>
      </c>
      <c r="R167" s="71" t="s">
        <v>23</v>
      </c>
      <c r="S167" s="71"/>
      <c r="T167" s="71" t="s">
        <v>643</v>
      </c>
      <c r="U167" s="71" t="s">
        <v>644</v>
      </c>
      <c r="V167" s="95" t="s">
        <v>129</v>
      </c>
      <c r="W167" s="100" t="s">
        <v>645</v>
      </c>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FI167" s="77"/>
      <c r="FJ167" s="77"/>
      <c r="FK167" s="77"/>
      <c r="FL167" s="77"/>
      <c r="FM167" s="77"/>
      <c r="FN167" s="77"/>
      <c r="FO167" s="77"/>
      <c r="FP167" s="77"/>
      <c r="FQ167" s="77"/>
      <c r="FR167" s="77"/>
      <c r="FS167" s="77"/>
      <c r="FT167" s="77"/>
      <c r="FU167" s="77"/>
      <c r="FV167" s="77"/>
      <c r="FW167" s="77"/>
      <c r="FX167" s="77"/>
      <c r="FY167" s="77"/>
      <c r="FZ167" s="77"/>
      <c r="GA167" s="77"/>
      <c r="GB167" s="77"/>
      <c r="GC167" s="77"/>
      <c r="GD167" s="77"/>
      <c r="GE167" s="77"/>
      <c r="GF167" s="77"/>
      <c r="GG167" s="77"/>
      <c r="GH167" s="77"/>
      <c r="GI167" s="77"/>
      <c r="GJ167" s="77"/>
      <c r="GK167" s="77"/>
      <c r="GL167" s="77"/>
      <c r="GM167" s="77"/>
      <c r="GN167" s="77"/>
      <c r="GO167" s="77"/>
      <c r="GP167" s="77"/>
      <c r="GQ167" s="77"/>
    </row>
    <row r="168" spans="1:256" ht="75" customHeight="1">
      <c r="A168" s="71" t="s">
        <v>77</v>
      </c>
      <c r="B168" s="71" t="s">
        <v>1905</v>
      </c>
      <c r="C168" s="72" t="s">
        <v>1912</v>
      </c>
      <c r="D168" s="73" t="s">
        <v>1913</v>
      </c>
      <c r="E168" s="72" t="s">
        <v>1915</v>
      </c>
      <c r="F168" s="72" t="s">
        <v>1916</v>
      </c>
      <c r="G168" s="72" t="s">
        <v>1917</v>
      </c>
      <c r="H168" s="71" t="s">
        <v>646</v>
      </c>
      <c r="I168" s="71"/>
      <c r="J168" s="71" t="s">
        <v>647</v>
      </c>
      <c r="K168" s="71" t="s">
        <v>69</v>
      </c>
      <c r="L168" s="71" t="s">
        <v>111</v>
      </c>
      <c r="M168" s="71" t="s">
        <v>1600</v>
      </c>
      <c r="N168" s="71" t="s">
        <v>82</v>
      </c>
      <c r="O168" s="71" t="s">
        <v>72</v>
      </c>
      <c r="P168" s="71" t="s">
        <v>73</v>
      </c>
      <c r="Q168" s="73" t="s">
        <v>648</v>
      </c>
      <c r="R168" s="71" t="s">
        <v>24</v>
      </c>
      <c r="S168" s="71"/>
      <c r="T168" s="71" t="s">
        <v>649</v>
      </c>
      <c r="U168" s="71"/>
      <c r="V168" s="71" t="s">
        <v>1596</v>
      </c>
      <c r="W168" s="89" t="s">
        <v>650</v>
      </c>
    </row>
    <row r="169" spans="1:256" ht="48.6">
      <c r="A169" s="71" t="s">
        <v>104</v>
      </c>
      <c r="B169" s="71" t="s">
        <v>1905</v>
      </c>
      <c r="C169" s="72" t="s">
        <v>1912</v>
      </c>
      <c r="D169" s="73" t="s">
        <v>1918</v>
      </c>
      <c r="E169" s="72" t="s">
        <v>1919</v>
      </c>
      <c r="F169" s="72" t="s">
        <v>1920</v>
      </c>
      <c r="G169" s="72" t="s">
        <v>1917</v>
      </c>
      <c r="H169" s="71" t="s">
        <v>646</v>
      </c>
      <c r="I169" s="71"/>
      <c r="J169" s="71" t="s">
        <v>651</v>
      </c>
      <c r="K169" s="71" t="s">
        <v>69</v>
      </c>
      <c r="L169" s="71" t="s">
        <v>111</v>
      </c>
      <c r="M169" s="71" t="s">
        <v>1600</v>
      </c>
      <c r="N169" s="71" t="s">
        <v>82</v>
      </c>
      <c r="O169" s="71" t="s">
        <v>72</v>
      </c>
      <c r="P169" s="71" t="s">
        <v>73</v>
      </c>
      <c r="Q169" s="73" t="s">
        <v>648</v>
      </c>
      <c r="R169" s="71" t="s">
        <v>24</v>
      </c>
      <c r="S169" s="71"/>
      <c r="T169" s="71" t="s">
        <v>649</v>
      </c>
      <c r="U169" s="71"/>
      <c r="V169" s="71" t="s">
        <v>1596</v>
      </c>
      <c r="W169" s="76" t="s">
        <v>650</v>
      </c>
    </row>
    <row r="170" spans="1:256" s="77" customFormat="1" ht="21">
      <c r="A170" s="84"/>
      <c r="B170" s="84"/>
      <c r="C170" s="85" t="s">
        <v>1921</v>
      </c>
      <c r="D170" s="86"/>
      <c r="E170" s="87"/>
      <c r="F170" s="127" t="s">
        <v>1922</v>
      </c>
      <c r="G170" s="87"/>
      <c r="H170" s="84"/>
      <c r="I170" s="84"/>
      <c r="J170" s="84"/>
      <c r="K170" s="84"/>
      <c r="L170" s="84"/>
      <c r="M170" s="84"/>
      <c r="N170" s="84"/>
      <c r="O170" s="84"/>
      <c r="P170" s="84"/>
      <c r="Q170" s="86"/>
      <c r="R170" s="84"/>
      <c r="S170" s="84"/>
      <c r="T170" s="84"/>
      <c r="U170" s="84"/>
      <c r="V170" s="84"/>
      <c r="W170" s="88"/>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c r="CV170" s="66"/>
      <c r="CW170" s="66"/>
      <c r="CX170" s="66"/>
      <c r="CY170" s="66"/>
      <c r="CZ170" s="66"/>
      <c r="DA170" s="66"/>
      <c r="DB170" s="66"/>
      <c r="DC170" s="66"/>
      <c r="DD170" s="66"/>
      <c r="DE170" s="66"/>
      <c r="DF170" s="66"/>
      <c r="DG170" s="66"/>
      <c r="DH170" s="66"/>
      <c r="DI170" s="66"/>
      <c r="DJ170" s="66"/>
      <c r="DK170" s="66"/>
      <c r="DL170" s="66"/>
      <c r="DM170" s="66"/>
      <c r="DN170" s="66"/>
      <c r="DO170" s="66"/>
      <c r="DP170" s="66"/>
      <c r="DQ170" s="66"/>
      <c r="DR170" s="66"/>
      <c r="DS170" s="66"/>
      <c r="DT170" s="66"/>
      <c r="DU170" s="66"/>
      <c r="DV170" s="66"/>
      <c r="DW170" s="66"/>
      <c r="DX170" s="66"/>
      <c r="DY170" s="66"/>
      <c r="DZ170" s="66"/>
      <c r="EA170" s="66"/>
      <c r="EB170" s="66"/>
      <c r="EC170" s="66"/>
      <c r="ED170" s="66"/>
      <c r="EE170" s="66"/>
      <c r="EF170" s="66"/>
      <c r="EG170" s="66"/>
      <c r="EH170" s="66"/>
      <c r="EI170" s="66"/>
      <c r="EJ170" s="66"/>
      <c r="EK170" s="66"/>
      <c r="EL170" s="66"/>
      <c r="EM170" s="66"/>
      <c r="EN170" s="66"/>
      <c r="EO170" s="66"/>
      <c r="EP170" s="66"/>
      <c r="EQ170" s="66"/>
      <c r="ER170" s="66"/>
      <c r="ES170" s="66"/>
      <c r="ET170" s="66"/>
      <c r="EU170" s="66"/>
      <c r="EV170" s="66"/>
      <c r="EW170" s="66"/>
      <c r="EX170" s="66"/>
      <c r="EY170" s="66"/>
      <c r="EZ170" s="66"/>
      <c r="FA170" s="66"/>
      <c r="FB170" s="66"/>
      <c r="FC170" s="66"/>
      <c r="FD170" s="66"/>
      <c r="FE170" s="66"/>
      <c r="FF170" s="66"/>
      <c r="FG170" s="66"/>
      <c r="FH170" s="66"/>
      <c r="FI170" s="66"/>
      <c r="FJ170" s="66"/>
      <c r="FK170" s="66"/>
      <c r="FL170" s="66"/>
      <c r="FM170" s="66"/>
      <c r="FN170" s="66"/>
      <c r="FO170" s="66"/>
      <c r="FP170" s="66"/>
      <c r="FQ170" s="66"/>
      <c r="FR170" s="66"/>
      <c r="FS170" s="66"/>
      <c r="FT170" s="66"/>
      <c r="FU170" s="66"/>
      <c r="FV170" s="66"/>
      <c r="FW170" s="66"/>
      <c r="FX170" s="66"/>
      <c r="FY170" s="66"/>
      <c r="FZ170" s="66"/>
      <c r="GA170" s="66"/>
      <c r="GB170" s="66"/>
      <c r="GC170" s="66"/>
      <c r="GD170" s="66"/>
      <c r="GE170" s="66"/>
      <c r="GF170" s="66"/>
      <c r="GG170" s="66"/>
      <c r="GH170" s="66"/>
      <c r="GI170" s="66"/>
      <c r="GJ170" s="66"/>
      <c r="GK170" s="66"/>
      <c r="GL170" s="66"/>
      <c r="GM170" s="66"/>
      <c r="GN170" s="66"/>
      <c r="GO170" s="66"/>
      <c r="GP170" s="66"/>
      <c r="GQ170" s="66"/>
      <c r="GR170" s="66"/>
      <c r="GS170" s="66"/>
      <c r="GT170" s="66"/>
      <c r="GU170" s="66"/>
      <c r="GV170" s="66"/>
      <c r="GW170" s="66"/>
      <c r="GX170" s="66"/>
      <c r="GY170" s="66"/>
      <c r="GZ170" s="66"/>
      <c r="HA170" s="66"/>
      <c r="HB170" s="66"/>
      <c r="HC170" s="66"/>
      <c r="HD170" s="66"/>
      <c r="HE170" s="66"/>
      <c r="HF170" s="66"/>
      <c r="HG170" s="66"/>
      <c r="HH170" s="66"/>
      <c r="HI170" s="66"/>
      <c r="HJ170" s="66"/>
      <c r="HK170" s="66"/>
      <c r="HL170" s="66"/>
      <c r="HM170" s="66"/>
      <c r="HN170" s="66"/>
      <c r="HO170" s="66"/>
      <c r="HP170" s="66"/>
      <c r="HQ170" s="66"/>
      <c r="HR170" s="66"/>
      <c r="HS170" s="66"/>
      <c r="HT170" s="66"/>
      <c r="HU170" s="66"/>
      <c r="HV170" s="66"/>
      <c r="HW170" s="66"/>
      <c r="HX170" s="66"/>
      <c r="HY170" s="66"/>
      <c r="HZ170" s="66"/>
      <c r="IA170" s="66"/>
      <c r="IB170" s="66"/>
      <c r="IC170" s="66"/>
      <c r="ID170" s="66"/>
      <c r="IE170" s="66"/>
      <c r="IF170" s="66"/>
      <c r="IG170" s="66"/>
      <c r="IH170" s="66"/>
      <c r="II170" s="66"/>
      <c r="IJ170" s="66"/>
      <c r="IK170" s="66"/>
      <c r="IL170" s="66"/>
      <c r="IM170" s="66"/>
      <c r="IN170" s="66"/>
      <c r="IO170" s="66"/>
      <c r="IP170" s="66"/>
      <c r="IQ170" s="66"/>
      <c r="IR170" s="66"/>
      <c r="IS170" s="66"/>
      <c r="IT170" s="66"/>
      <c r="IU170" s="66"/>
      <c r="IV170" s="66"/>
    </row>
    <row r="171" spans="1:256" ht="46.8">
      <c r="A171" s="90">
        <v>1</v>
      </c>
      <c r="B171" s="90" t="s">
        <v>1923</v>
      </c>
      <c r="C171" s="91" t="s">
        <v>1924</v>
      </c>
      <c r="D171" s="91" t="s">
        <v>1925</v>
      </c>
      <c r="E171" s="91" t="s">
        <v>1926</v>
      </c>
      <c r="F171" s="91" t="s">
        <v>652</v>
      </c>
      <c r="G171" s="91" t="s">
        <v>340</v>
      </c>
      <c r="H171" s="90">
        <v>27</v>
      </c>
      <c r="I171" s="90">
        <v>3</v>
      </c>
      <c r="J171" s="90">
        <v>773</v>
      </c>
      <c r="K171" s="90">
        <v>2022</v>
      </c>
      <c r="L171" s="90">
        <v>2</v>
      </c>
      <c r="M171" s="71" t="s">
        <v>8</v>
      </c>
      <c r="N171" s="71" t="s">
        <v>173</v>
      </c>
      <c r="O171" s="71" t="s">
        <v>107</v>
      </c>
      <c r="P171" s="90" t="s">
        <v>73</v>
      </c>
      <c r="Q171" s="91" t="s">
        <v>187</v>
      </c>
      <c r="R171" s="71" t="s">
        <v>24</v>
      </c>
      <c r="S171" s="71" t="s">
        <v>73</v>
      </c>
      <c r="T171" s="91"/>
      <c r="U171" s="91" t="s">
        <v>341</v>
      </c>
      <c r="V171" s="90" t="s">
        <v>1624</v>
      </c>
      <c r="W171" s="93" t="str">
        <f>HYPERLINK("http://dx.doi.org/10.3390/molecules27030773","http://dx.doi.org/10.3390/molecules27030773")</f>
        <v>http://dx.doi.org/10.3390/molecules27030773</v>
      </c>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94"/>
      <c r="DO171" s="94"/>
      <c r="DP171" s="94"/>
      <c r="DQ171" s="94"/>
      <c r="DR171" s="94"/>
      <c r="DS171" s="94"/>
      <c r="DT171" s="94"/>
      <c r="DU171" s="94"/>
      <c r="DV171" s="94"/>
      <c r="DW171" s="94"/>
      <c r="DX171" s="94"/>
      <c r="DY171" s="94"/>
      <c r="DZ171" s="94"/>
      <c r="EA171" s="94"/>
      <c r="EB171" s="94"/>
      <c r="EC171" s="94"/>
      <c r="ED171" s="94"/>
      <c r="EE171" s="94"/>
      <c r="EF171" s="94"/>
      <c r="EG171" s="94"/>
      <c r="EH171" s="94"/>
      <c r="EI171" s="94"/>
      <c r="EJ171" s="94"/>
      <c r="EK171" s="94"/>
      <c r="EL171" s="94"/>
      <c r="EM171" s="94"/>
      <c r="EN171" s="94"/>
      <c r="EO171" s="94"/>
      <c r="EP171" s="94"/>
      <c r="EQ171" s="94"/>
      <c r="ER171" s="94"/>
      <c r="ES171" s="94"/>
      <c r="ET171" s="94"/>
      <c r="EU171" s="94"/>
      <c r="EV171" s="94"/>
      <c r="EW171" s="94"/>
      <c r="EX171" s="94"/>
      <c r="EY171" s="94"/>
      <c r="EZ171" s="94"/>
      <c r="FA171" s="94"/>
      <c r="FB171" s="94"/>
      <c r="FC171" s="94"/>
      <c r="FD171" s="94"/>
      <c r="FE171" s="94"/>
      <c r="FF171" s="94"/>
      <c r="FG171" s="94"/>
      <c r="FH171" s="94"/>
      <c r="FI171" s="94"/>
      <c r="FJ171" s="94"/>
      <c r="FK171" s="94"/>
      <c r="FL171" s="94"/>
      <c r="FM171" s="94"/>
      <c r="FN171" s="94"/>
      <c r="FO171" s="94"/>
      <c r="FP171" s="94"/>
      <c r="FQ171" s="94"/>
      <c r="FR171" s="94"/>
      <c r="FS171" s="94"/>
      <c r="FT171" s="94"/>
      <c r="FU171" s="94"/>
      <c r="FV171" s="94"/>
      <c r="FW171" s="94"/>
      <c r="FX171" s="94"/>
      <c r="FY171" s="94"/>
      <c r="FZ171" s="94"/>
      <c r="GA171" s="94"/>
      <c r="GB171" s="94"/>
      <c r="GC171" s="94"/>
      <c r="GD171" s="94"/>
      <c r="GE171" s="94"/>
      <c r="GF171" s="94"/>
      <c r="GG171" s="94"/>
      <c r="GH171" s="94"/>
      <c r="GI171" s="94"/>
      <c r="GJ171" s="94"/>
      <c r="GK171" s="94"/>
      <c r="GL171" s="94"/>
      <c r="GM171" s="94"/>
      <c r="GN171" s="94"/>
      <c r="GO171" s="94"/>
      <c r="GP171" s="94"/>
      <c r="GQ171" s="94"/>
      <c r="GR171" s="77"/>
      <c r="GS171" s="77"/>
      <c r="GT171" s="77"/>
      <c r="GU171" s="77"/>
      <c r="GV171" s="77"/>
      <c r="GW171" s="77"/>
      <c r="GX171" s="77"/>
      <c r="GY171" s="77"/>
      <c r="GZ171" s="77"/>
      <c r="HA171" s="77"/>
      <c r="HB171" s="77"/>
      <c r="HC171" s="77"/>
      <c r="HD171" s="77"/>
      <c r="HE171" s="77"/>
      <c r="HF171" s="77"/>
      <c r="HG171" s="77"/>
      <c r="HH171" s="77"/>
      <c r="HI171" s="77"/>
      <c r="HJ171" s="77"/>
      <c r="HK171" s="77"/>
      <c r="HL171" s="77"/>
      <c r="HM171" s="77"/>
      <c r="HN171" s="77"/>
      <c r="HO171" s="77"/>
      <c r="HP171" s="77"/>
      <c r="HQ171" s="77"/>
      <c r="HR171" s="77"/>
      <c r="HS171" s="77"/>
      <c r="HT171" s="77"/>
      <c r="HU171" s="77"/>
      <c r="HV171" s="77"/>
      <c r="HW171" s="77"/>
      <c r="HX171" s="77"/>
      <c r="HY171" s="77"/>
      <c r="HZ171" s="77"/>
      <c r="IA171" s="77"/>
      <c r="IB171" s="77"/>
      <c r="IC171" s="77"/>
      <c r="ID171" s="77"/>
      <c r="IE171" s="77"/>
      <c r="IF171" s="77"/>
      <c r="IG171" s="77"/>
      <c r="IH171" s="77"/>
      <c r="II171" s="77"/>
      <c r="IJ171" s="77"/>
      <c r="IK171" s="77"/>
      <c r="IL171" s="77"/>
      <c r="IM171" s="77"/>
      <c r="IN171" s="77"/>
      <c r="IO171" s="77"/>
      <c r="IP171" s="77"/>
      <c r="IQ171" s="77"/>
      <c r="IR171" s="77"/>
      <c r="IS171" s="77"/>
      <c r="IT171" s="77"/>
      <c r="IU171" s="77"/>
      <c r="IV171" s="77"/>
    </row>
    <row r="172" spans="1:256" ht="118.8">
      <c r="A172" s="90">
        <v>2</v>
      </c>
      <c r="B172" s="71" t="s">
        <v>1923</v>
      </c>
      <c r="C172" s="72" t="s">
        <v>1924</v>
      </c>
      <c r="D172" s="73" t="s">
        <v>1927</v>
      </c>
      <c r="E172" s="72" t="s">
        <v>1928</v>
      </c>
      <c r="F172" s="72" t="s">
        <v>653</v>
      </c>
      <c r="G172" s="72" t="s">
        <v>654</v>
      </c>
      <c r="H172" s="71" t="s">
        <v>161</v>
      </c>
      <c r="I172" s="71" t="s">
        <v>67</v>
      </c>
      <c r="J172" s="71" t="s">
        <v>655</v>
      </c>
      <c r="K172" s="71" t="s">
        <v>69</v>
      </c>
      <c r="L172" s="71" t="s">
        <v>283</v>
      </c>
      <c r="M172" s="71" t="s">
        <v>8</v>
      </c>
      <c r="N172" s="71" t="s">
        <v>173</v>
      </c>
      <c r="O172" s="71" t="s">
        <v>107</v>
      </c>
      <c r="P172" s="71" t="s">
        <v>73</v>
      </c>
      <c r="Q172" s="73" t="s">
        <v>117</v>
      </c>
      <c r="R172" s="71" t="s">
        <v>24</v>
      </c>
      <c r="S172" s="71" t="s">
        <v>73</v>
      </c>
      <c r="T172" s="71" t="s">
        <v>656</v>
      </c>
      <c r="U172" s="71" t="s">
        <v>657</v>
      </c>
      <c r="V172" s="71" t="s">
        <v>1624</v>
      </c>
      <c r="W172" s="93" t="s">
        <v>658</v>
      </c>
    </row>
    <row r="173" spans="1:256" ht="46.8">
      <c r="A173" s="90">
        <v>3</v>
      </c>
      <c r="B173" s="90" t="s">
        <v>1923</v>
      </c>
      <c r="C173" s="91" t="s">
        <v>1924</v>
      </c>
      <c r="D173" s="91" t="s">
        <v>1929</v>
      </c>
      <c r="E173" s="91" t="s">
        <v>1930</v>
      </c>
      <c r="F173" s="91" t="s">
        <v>659</v>
      </c>
      <c r="G173" s="91" t="s">
        <v>660</v>
      </c>
      <c r="H173" s="90">
        <v>153</v>
      </c>
      <c r="I173" s="90"/>
      <c r="J173" s="90">
        <v>107008</v>
      </c>
      <c r="K173" s="90">
        <v>2022</v>
      </c>
      <c r="L173" s="90">
        <v>6</v>
      </c>
      <c r="M173" s="71" t="s">
        <v>8</v>
      </c>
      <c r="N173" s="71" t="s">
        <v>173</v>
      </c>
      <c r="O173" s="71" t="s">
        <v>107</v>
      </c>
      <c r="P173" s="90" t="s">
        <v>73</v>
      </c>
      <c r="Q173" s="91" t="s">
        <v>134</v>
      </c>
      <c r="R173" s="71" t="s">
        <v>24</v>
      </c>
      <c r="S173" s="71" t="s">
        <v>73</v>
      </c>
      <c r="T173" s="91" t="s">
        <v>661</v>
      </c>
      <c r="U173" s="91" t="s">
        <v>662</v>
      </c>
      <c r="V173" s="90" t="s">
        <v>1624</v>
      </c>
      <c r="W173" s="93" t="str">
        <f>HYPERLINK("http://dx.doi.org/10.1016/j.optlaseng.2022.107008","http://dx.doi.org/10.1016/j.optlaseng.2022.107008")</f>
        <v>http://dx.doi.org/10.1016/j.optlaseng.2022.107008</v>
      </c>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4"/>
      <c r="DK173" s="94"/>
      <c r="DL173" s="94"/>
      <c r="DM173" s="94"/>
      <c r="DN173" s="94"/>
      <c r="DO173" s="94"/>
      <c r="DP173" s="94"/>
      <c r="DQ173" s="94"/>
      <c r="DR173" s="94"/>
      <c r="DS173" s="94"/>
      <c r="DT173" s="94"/>
      <c r="DU173" s="94"/>
      <c r="DV173" s="94"/>
      <c r="DW173" s="94"/>
      <c r="DX173" s="94"/>
      <c r="DY173" s="94"/>
      <c r="DZ173" s="94"/>
      <c r="EA173" s="94"/>
      <c r="EB173" s="94"/>
      <c r="EC173" s="94"/>
      <c r="ED173" s="94"/>
      <c r="EE173" s="94"/>
      <c r="EF173" s="94"/>
      <c r="EG173" s="94"/>
      <c r="EH173" s="94"/>
      <c r="EI173" s="94"/>
      <c r="EJ173" s="94"/>
      <c r="EK173" s="94"/>
      <c r="EL173" s="94"/>
      <c r="EM173" s="94"/>
      <c r="EN173" s="94"/>
      <c r="EO173" s="94"/>
      <c r="EP173" s="94"/>
      <c r="EQ173" s="94"/>
      <c r="ER173" s="94"/>
      <c r="ES173" s="94"/>
      <c r="ET173" s="94"/>
      <c r="EU173" s="94"/>
      <c r="EV173" s="94"/>
      <c r="EW173" s="94"/>
      <c r="EX173" s="94"/>
      <c r="EY173" s="94"/>
      <c r="EZ173" s="94"/>
      <c r="FA173" s="94"/>
      <c r="FB173" s="94"/>
      <c r="FC173" s="94"/>
      <c r="FD173" s="94"/>
      <c r="FE173" s="94"/>
      <c r="FF173" s="94"/>
      <c r="FG173" s="94"/>
      <c r="FH173" s="94"/>
      <c r="FI173" s="94"/>
      <c r="FJ173" s="94"/>
      <c r="FK173" s="94"/>
      <c r="FL173" s="94"/>
      <c r="FM173" s="94"/>
      <c r="FN173" s="94"/>
      <c r="FO173" s="94"/>
      <c r="FP173" s="94"/>
      <c r="FQ173" s="94"/>
      <c r="FR173" s="94"/>
      <c r="FS173" s="94"/>
      <c r="FT173" s="94"/>
      <c r="FU173" s="94"/>
      <c r="FV173" s="94"/>
      <c r="FW173" s="94"/>
      <c r="FX173" s="94"/>
      <c r="FY173" s="94"/>
      <c r="FZ173" s="94"/>
      <c r="GA173" s="94"/>
      <c r="GB173" s="94"/>
      <c r="GC173" s="94"/>
      <c r="GD173" s="94"/>
      <c r="GE173" s="94"/>
      <c r="GF173" s="94"/>
      <c r="GG173" s="94"/>
      <c r="GH173" s="94"/>
      <c r="GI173" s="94"/>
      <c r="GJ173" s="94"/>
      <c r="GK173" s="94"/>
      <c r="GL173" s="94"/>
      <c r="GM173" s="94"/>
      <c r="GN173" s="94"/>
      <c r="GO173" s="94"/>
      <c r="GP173" s="94"/>
      <c r="GQ173" s="94"/>
    </row>
    <row r="174" spans="1:256" ht="93.6">
      <c r="A174" s="90">
        <v>4</v>
      </c>
      <c r="B174" s="90" t="s">
        <v>1923</v>
      </c>
      <c r="C174" s="91" t="s">
        <v>1924</v>
      </c>
      <c r="D174" s="91" t="s">
        <v>1931</v>
      </c>
      <c r="E174" s="91" t="s">
        <v>1932</v>
      </c>
      <c r="F174" s="91" t="s">
        <v>663</v>
      </c>
      <c r="G174" s="91" t="s">
        <v>664</v>
      </c>
      <c r="H174" s="90">
        <v>198</v>
      </c>
      <c r="I174" s="90"/>
      <c r="J174" s="90">
        <v>109956</v>
      </c>
      <c r="K174" s="90">
        <v>2022</v>
      </c>
      <c r="L174" s="90">
        <v>2</v>
      </c>
      <c r="M174" s="71" t="s">
        <v>8</v>
      </c>
      <c r="N174" s="71" t="s">
        <v>173</v>
      </c>
      <c r="O174" s="71" t="s">
        <v>107</v>
      </c>
      <c r="P174" s="90" t="s">
        <v>84</v>
      </c>
      <c r="Q174" s="91" t="s">
        <v>134</v>
      </c>
      <c r="R174" s="71" t="s">
        <v>24</v>
      </c>
      <c r="S174" s="71" t="s">
        <v>73</v>
      </c>
      <c r="T174" s="91" t="s">
        <v>665</v>
      </c>
      <c r="U174" s="91" t="s">
        <v>666</v>
      </c>
      <c r="V174" s="90" t="s">
        <v>1624</v>
      </c>
      <c r="W174" s="93" t="str">
        <f>HYPERLINK("http://dx.doi.org/10.1016/j.dyepig.2021.109956","http://dx.doi.org/10.1016/j.dyepig.2021.109956")</f>
        <v>http://dx.doi.org/10.1016/j.dyepig.2021.109956</v>
      </c>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94"/>
      <c r="FR174" s="94"/>
      <c r="FS174" s="94"/>
      <c r="FT174" s="94"/>
      <c r="FU174" s="94"/>
      <c r="FV174" s="94"/>
      <c r="FW174" s="94"/>
      <c r="FX174" s="94"/>
      <c r="FY174" s="94"/>
      <c r="FZ174" s="94"/>
      <c r="GA174" s="94"/>
      <c r="GB174" s="94"/>
      <c r="GC174" s="94"/>
      <c r="GD174" s="94"/>
      <c r="GE174" s="94"/>
      <c r="GF174" s="94"/>
      <c r="GG174" s="94"/>
      <c r="GH174" s="94"/>
      <c r="GI174" s="94"/>
      <c r="GJ174" s="94"/>
      <c r="GK174" s="94"/>
      <c r="GL174" s="94"/>
      <c r="GM174" s="94"/>
      <c r="GN174" s="94"/>
      <c r="GO174" s="94"/>
      <c r="GP174" s="94"/>
      <c r="GQ174" s="94"/>
    </row>
    <row r="175" spans="1:256" ht="124.8">
      <c r="A175" s="90">
        <v>5</v>
      </c>
      <c r="B175" s="90" t="s">
        <v>1923</v>
      </c>
      <c r="C175" s="91" t="s">
        <v>1924</v>
      </c>
      <c r="D175" s="91" t="s">
        <v>1933</v>
      </c>
      <c r="E175" s="91" t="s">
        <v>1934</v>
      </c>
      <c r="F175" s="91" t="s">
        <v>667</v>
      </c>
      <c r="G175" s="91" t="s">
        <v>668</v>
      </c>
      <c r="H175" s="90">
        <v>28</v>
      </c>
      <c r="I175" s="90">
        <v>1</v>
      </c>
      <c r="J175" s="90" t="s">
        <v>669</v>
      </c>
      <c r="K175" s="90">
        <v>2022</v>
      </c>
      <c r="L175" s="90">
        <v>1</v>
      </c>
      <c r="M175" s="71" t="s">
        <v>8</v>
      </c>
      <c r="N175" s="71" t="s">
        <v>173</v>
      </c>
      <c r="O175" s="71" t="s">
        <v>107</v>
      </c>
      <c r="P175" s="90" t="s">
        <v>84</v>
      </c>
      <c r="Q175" s="91" t="s">
        <v>174</v>
      </c>
      <c r="R175" s="71" t="s">
        <v>24</v>
      </c>
      <c r="S175" s="71" t="s">
        <v>73</v>
      </c>
      <c r="T175" s="91" t="s">
        <v>670</v>
      </c>
      <c r="U175" s="91" t="s">
        <v>671</v>
      </c>
      <c r="V175" s="90" t="s">
        <v>1624</v>
      </c>
      <c r="W175" s="93" t="str">
        <f>HYPERLINK("http://dx.doi.org/10.1007/s00542-019-04562-5","http://dx.doi.org/10.1007/s00542-019-04562-5")</f>
        <v>http://dx.doi.org/10.1007/s00542-019-04562-5</v>
      </c>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94"/>
      <c r="EX175" s="94"/>
      <c r="EY175" s="94"/>
      <c r="EZ175" s="94"/>
      <c r="FA175" s="94"/>
      <c r="FB175" s="94"/>
      <c r="FC175" s="94"/>
      <c r="FD175" s="94"/>
      <c r="FE175" s="94"/>
      <c r="FF175" s="94"/>
      <c r="FG175" s="94"/>
      <c r="FH175" s="94"/>
      <c r="FI175" s="94"/>
      <c r="FJ175" s="94"/>
      <c r="FK175" s="94"/>
      <c r="FL175" s="94"/>
      <c r="FM175" s="94"/>
      <c r="FN175" s="94"/>
      <c r="FO175" s="94"/>
      <c r="FP175" s="94"/>
      <c r="FQ175" s="94"/>
      <c r="FR175" s="94"/>
      <c r="FS175" s="94"/>
      <c r="FT175" s="94"/>
      <c r="FU175" s="94"/>
      <c r="FV175" s="94"/>
      <c r="FW175" s="94"/>
      <c r="FX175" s="94"/>
      <c r="FY175" s="94"/>
      <c r="FZ175" s="94"/>
      <c r="GA175" s="94"/>
      <c r="GB175" s="94"/>
      <c r="GC175" s="94"/>
      <c r="GD175" s="94"/>
      <c r="GE175" s="94"/>
      <c r="GF175" s="94"/>
      <c r="GG175" s="94"/>
      <c r="GH175" s="94"/>
      <c r="GI175" s="94"/>
      <c r="GJ175" s="94"/>
      <c r="GK175" s="94"/>
      <c r="GL175" s="94"/>
      <c r="GM175" s="94"/>
      <c r="GN175" s="94"/>
      <c r="GO175" s="94"/>
      <c r="GP175" s="94"/>
      <c r="GQ175" s="94"/>
    </row>
    <row r="176" spans="1:256" ht="46.8">
      <c r="A176" s="90">
        <v>6</v>
      </c>
      <c r="B176" s="90" t="s">
        <v>1923</v>
      </c>
      <c r="C176" s="91" t="s">
        <v>1924</v>
      </c>
      <c r="D176" s="91" t="s">
        <v>1935</v>
      </c>
      <c r="E176" s="91" t="s">
        <v>1936</v>
      </c>
      <c r="F176" s="91" t="s">
        <v>672</v>
      </c>
      <c r="G176" s="91" t="s">
        <v>673</v>
      </c>
      <c r="H176" s="90">
        <v>30</v>
      </c>
      <c r="I176" s="90">
        <v>12</v>
      </c>
      <c r="J176" s="90" t="s">
        <v>674</v>
      </c>
      <c r="K176" s="90">
        <v>2022</v>
      </c>
      <c r="L176" s="90">
        <v>6</v>
      </c>
      <c r="M176" s="71" t="s">
        <v>8</v>
      </c>
      <c r="N176" s="71" t="s">
        <v>173</v>
      </c>
      <c r="O176" s="71" t="s">
        <v>107</v>
      </c>
      <c r="P176" s="90" t="s">
        <v>73</v>
      </c>
      <c r="Q176" s="91" t="s">
        <v>117</v>
      </c>
      <c r="R176" s="71" t="s">
        <v>24</v>
      </c>
      <c r="S176" s="71" t="s">
        <v>73</v>
      </c>
      <c r="T176" s="91" t="s">
        <v>675</v>
      </c>
      <c r="U176" s="91"/>
      <c r="V176" s="90" t="s">
        <v>1624</v>
      </c>
      <c r="W176" s="93" t="str">
        <f>HYPERLINK("http://dx.doi.org/10.1364/OE.462323","http://dx.doi.org/10.1364/OE.462323")</f>
        <v>http://dx.doi.org/10.1364/OE.462323</v>
      </c>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c r="DP176" s="94"/>
      <c r="DQ176" s="94"/>
      <c r="DR176" s="94"/>
      <c r="DS176" s="94"/>
      <c r="DT176" s="94"/>
      <c r="DU176" s="94"/>
      <c r="DV176" s="94"/>
      <c r="DW176" s="94"/>
      <c r="DX176" s="94"/>
      <c r="DY176" s="94"/>
      <c r="DZ176" s="94"/>
      <c r="EA176" s="94"/>
      <c r="EB176" s="94"/>
      <c r="EC176" s="94"/>
      <c r="ED176" s="94"/>
      <c r="EE176" s="94"/>
      <c r="EF176" s="94"/>
      <c r="EG176" s="94"/>
      <c r="EH176" s="94"/>
      <c r="EI176" s="94"/>
      <c r="EJ176" s="94"/>
      <c r="EK176" s="94"/>
      <c r="EL176" s="94"/>
      <c r="EM176" s="94"/>
      <c r="EN176" s="94"/>
      <c r="EO176" s="94"/>
      <c r="EP176" s="94"/>
      <c r="EQ176" s="94"/>
      <c r="ER176" s="94"/>
      <c r="ES176" s="94"/>
      <c r="ET176" s="94"/>
      <c r="EU176" s="94"/>
      <c r="EV176" s="94"/>
      <c r="EW176" s="94"/>
      <c r="EX176" s="94"/>
      <c r="EY176" s="94"/>
      <c r="EZ176" s="94"/>
      <c r="FA176" s="94"/>
      <c r="FB176" s="94"/>
      <c r="FC176" s="94"/>
      <c r="FD176" s="94"/>
      <c r="FE176" s="94"/>
      <c r="FF176" s="94"/>
      <c r="FG176" s="94"/>
      <c r="FH176" s="94"/>
      <c r="FI176" s="94"/>
      <c r="FJ176" s="94"/>
      <c r="FK176" s="94"/>
      <c r="FL176" s="94"/>
      <c r="FM176" s="94"/>
      <c r="FN176" s="94"/>
      <c r="FO176" s="94"/>
      <c r="FP176" s="94"/>
      <c r="FQ176" s="94"/>
      <c r="FR176" s="94"/>
      <c r="FS176" s="94"/>
      <c r="FT176" s="94"/>
      <c r="FU176" s="94"/>
      <c r="FV176" s="94"/>
      <c r="FW176" s="94"/>
      <c r="FX176" s="94"/>
      <c r="FY176" s="94"/>
      <c r="FZ176" s="94"/>
      <c r="GA176" s="94"/>
      <c r="GB176" s="94"/>
      <c r="GC176" s="94"/>
      <c r="GD176" s="94"/>
      <c r="GE176" s="94"/>
      <c r="GF176" s="94"/>
      <c r="GG176" s="94"/>
      <c r="GH176" s="94"/>
      <c r="GI176" s="94"/>
      <c r="GJ176" s="94"/>
      <c r="GK176" s="94"/>
      <c r="GL176" s="94"/>
      <c r="GM176" s="94"/>
      <c r="GN176" s="94"/>
      <c r="GO176" s="94"/>
      <c r="GP176" s="94"/>
      <c r="GQ176" s="94"/>
    </row>
    <row r="177" spans="1:256" ht="46.8">
      <c r="A177" s="90">
        <v>7</v>
      </c>
      <c r="B177" s="90" t="s">
        <v>1923</v>
      </c>
      <c r="C177" s="91" t="s">
        <v>1924</v>
      </c>
      <c r="D177" s="91" t="s">
        <v>1937</v>
      </c>
      <c r="E177" s="91" t="s">
        <v>1938</v>
      </c>
      <c r="F177" s="91" t="s">
        <v>676</v>
      </c>
      <c r="G177" s="91" t="s">
        <v>464</v>
      </c>
      <c r="H177" s="90">
        <v>22</v>
      </c>
      <c r="I177" s="90">
        <v>3</v>
      </c>
      <c r="J177" s="90">
        <v>808</v>
      </c>
      <c r="K177" s="90">
        <v>2022</v>
      </c>
      <c r="L177" s="90">
        <v>2</v>
      </c>
      <c r="M177" s="71" t="s">
        <v>8</v>
      </c>
      <c r="N177" s="71" t="s">
        <v>173</v>
      </c>
      <c r="O177" s="71" t="s">
        <v>107</v>
      </c>
      <c r="P177" s="90" t="s">
        <v>73</v>
      </c>
      <c r="Q177" s="91" t="s">
        <v>187</v>
      </c>
      <c r="R177" s="71" t="s">
        <v>24</v>
      </c>
      <c r="S177" s="71" t="s">
        <v>73</v>
      </c>
      <c r="T177" s="91"/>
      <c r="U177" s="91" t="s">
        <v>294</v>
      </c>
      <c r="V177" s="90" t="s">
        <v>1624</v>
      </c>
      <c r="W177" s="93" t="str">
        <f>HYPERLINK("http://dx.doi.org/10.3390/s22030808","http://dx.doi.org/10.3390/s22030808")</f>
        <v>http://dx.doi.org/10.3390/s22030808</v>
      </c>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4"/>
      <c r="DK177" s="94"/>
      <c r="DL177" s="94"/>
      <c r="DM177" s="94"/>
      <c r="DN177" s="94"/>
      <c r="DO177" s="94"/>
      <c r="DP177" s="94"/>
      <c r="DQ177" s="94"/>
      <c r="DR177" s="94"/>
      <c r="DS177" s="94"/>
      <c r="DT177" s="94"/>
      <c r="DU177" s="94"/>
      <c r="DV177" s="94"/>
      <c r="DW177" s="94"/>
      <c r="DX177" s="94"/>
      <c r="DY177" s="94"/>
      <c r="DZ177" s="94"/>
      <c r="EA177" s="94"/>
      <c r="EB177" s="94"/>
      <c r="EC177" s="94"/>
      <c r="ED177" s="94"/>
      <c r="EE177" s="94"/>
      <c r="EF177" s="94"/>
      <c r="EG177" s="94"/>
      <c r="EH177" s="94"/>
      <c r="EI177" s="94"/>
      <c r="EJ177" s="94"/>
      <c r="EK177" s="94"/>
      <c r="EL177" s="94"/>
      <c r="EM177" s="94"/>
      <c r="EN177" s="94"/>
      <c r="EO177" s="94"/>
      <c r="EP177" s="94"/>
      <c r="EQ177" s="94"/>
      <c r="ER177" s="94"/>
      <c r="ES177" s="94"/>
      <c r="ET177" s="94"/>
      <c r="EU177" s="94"/>
      <c r="EV177" s="94"/>
      <c r="EW177" s="94"/>
      <c r="EX177" s="94"/>
      <c r="EY177" s="94"/>
      <c r="EZ177" s="94"/>
      <c r="FA177" s="94"/>
      <c r="FB177" s="94"/>
      <c r="FC177" s="94"/>
      <c r="FD177" s="94"/>
      <c r="FE177" s="94"/>
      <c r="FF177" s="94"/>
      <c r="FG177" s="94"/>
      <c r="FH177" s="94"/>
      <c r="FI177" s="94"/>
      <c r="FJ177" s="94"/>
      <c r="FK177" s="94"/>
      <c r="FL177" s="94"/>
      <c r="FM177" s="94"/>
      <c r="FN177" s="94"/>
      <c r="FO177" s="94"/>
      <c r="FP177" s="94"/>
      <c r="FQ177" s="94"/>
      <c r="FR177" s="94"/>
      <c r="FS177" s="94"/>
      <c r="FT177" s="94"/>
      <c r="FU177" s="94"/>
      <c r="FV177" s="94"/>
      <c r="FW177" s="94"/>
      <c r="FX177" s="94"/>
      <c r="FY177" s="94"/>
      <c r="FZ177" s="94"/>
      <c r="GA177" s="94"/>
      <c r="GB177" s="94"/>
      <c r="GC177" s="94"/>
      <c r="GD177" s="94"/>
      <c r="GE177" s="94"/>
      <c r="GF177" s="94"/>
      <c r="GG177" s="94"/>
      <c r="GH177" s="94"/>
      <c r="GI177" s="94"/>
      <c r="GJ177" s="94"/>
      <c r="GK177" s="94"/>
      <c r="GL177" s="94"/>
      <c r="GM177" s="94"/>
      <c r="GN177" s="94"/>
      <c r="GO177" s="94"/>
      <c r="GP177" s="94"/>
      <c r="GQ177" s="94"/>
    </row>
    <row r="178" spans="1:256" ht="46.8">
      <c r="A178" s="90">
        <v>8</v>
      </c>
      <c r="B178" s="90" t="s">
        <v>1923</v>
      </c>
      <c r="C178" s="91" t="s">
        <v>1924</v>
      </c>
      <c r="D178" s="91" t="s">
        <v>1939</v>
      </c>
      <c r="E178" s="122" t="s">
        <v>677</v>
      </c>
      <c r="F178" s="91" t="s">
        <v>678</v>
      </c>
      <c r="G178" s="91" t="s">
        <v>660</v>
      </c>
      <c r="H178" s="90">
        <v>155</v>
      </c>
      <c r="I178" s="90"/>
      <c r="J178" s="90">
        <v>107051</v>
      </c>
      <c r="K178" s="90">
        <v>2022</v>
      </c>
      <c r="L178" s="90">
        <v>8</v>
      </c>
      <c r="M178" s="71" t="s">
        <v>8</v>
      </c>
      <c r="N178" s="71" t="s">
        <v>173</v>
      </c>
      <c r="O178" s="71" t="s">
        <v>107</v>
      </c>
      <c r="P178" s="90" t="s">
        <v>73</v>
      </c>
      <c r="Q178" s="91" t="s">
        <v>134</v>
      </c>
      <c r="R178" s="71" t="s">
        <v>24</v>
      </c>
      <c r="S178" s="71" t="s">
        <v>73</v>
      </c>
      <c r="T178" s="91" t="s">
        <v>661</v>
      </c>
      <c r="U178" s="91" t="s">
        <v>662</v>
      </c>
      <c r="V178" s="90" t="s">
        <v>1624</v>
      </c>
      <c r="W178" s="93" t="str">
        <f>HYPERLINK("http://dx.doi.org/10.1016/j.optlaseng.2022.107051","http://dx.doi.org/10.1016/j.optlaseng.2022.107051")</f>
        <v>http://dx.doi.org/10.1016/j.optlaseng.2022.107051</v>
      </c>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c r="DP178" s="94"/>
      <c r="DQ178" s="94"/>
      <c r="DR178" s="94"/>
      <c r="DS178" s="94"/>
      <c r="DT178" s="94"/>
      <c r="DU178" s="94"/>
      <c r="DV178" s="94"/>
      <c r="DW178" s="94"/>
      <c r="DX178" s="94"/>
      <c r="DY178" s="94"/>
      <c r="DZ178" s="94"/>
      <c r="EA178" s="94"/>
      <c r="EB178" s="94"/>
      <c r="EC178" s="94"/>
      <c r="ED178" s="94"/>
      <c r="EE178" s="94"/>
      <c r="EF178" s="94"/>
      <c r="EG178" s="94"/>
      <c r="EH178" s="94"/>
      <c r="EI178" s="94"/>
      <c r="EJ178" s="94"/>
      <c r="EK178" s="94"/>
      <c r="EL178" s="94"/>
      <c r="EM178" s="94"/>
      <c r="EN178" s="94"/>
      <c r="EO178" s="94"/>
      <c r="EP178" s="94"/>
      <c r="EQ178" s="94"/>
      <c r="ER178" s="94"/>
      <c r="ES178" s="94"/>
      <c r="ET178" s="94"/>
      <c r="EU178" s="94"/>
      <c r="EV178" s="94"/>
      <c r="EW178" s="94"/>
      <c r="EX178" s="94"/>
      <c r="EY178" s="94"/>
      <c r="EZ178" s="94"/>
      <c r="FA178" s="94"/>
      <c r="FB178" s="94"/>
      <c r="FC178" s="94"/>
      <c r="FD178" s="94"/>
      <c r="FE178" s="94"/>
      <c r="FF178" s="94"/>
      <c r="FG178" s="94"/>
      <c r="FH178" s="94"/>
      <c r="FI178" s="94"/>
      <c r="FJ178" s="94"/>
      <c r="FK178" s="94"/>
      <c r="FL178" s="94"/>
      <c r="FM178" s="94"/>
      <c r="FN178" s="94"/>
      <c r="FO178" s="94"/>
      <c r="FP178" s="94"/>
      <c r="FQ178" s="94"/>
      <c r="FR178" s="94"/>
      <c r="FS178" s="94"/>
      <c r="FT178" s="94"/>
      <c r="FU178" s="94"/>
      <c r="FV178" s="94"/>
      <c r="FW178" s="94"/>
      <c r="FX178" s="94"/>
      <c r="FY178" s="94"/>
      <c r="FZ178" s="94"/>
      <c r="GA178" s="94"/>
      <c r="GB178" s="94"/>
      <c r="GC178" s="94"/>
      <c r="GD178" s="94"/>
      <c r="GE178" s="94"/>
      <c r="GF178" s="94"/>
      <c r="GG178" s="94"/>
      <c r="GH178" s="94"/>
      <c r="GI178" s="94"/>
      <c r="GJ178" s="94"/>
      <c r="GK178" s="94"/>
      <c r="GL178" s="94"/>
      <c r="GM178" s="94"/>
      <c r="GN178" s="94"/>
      <c r="GO178" s="94"/>
      <c r="GP178" s="94"/>
      <c r="GQ178" s="94"/>
    </row>
    <row r="179" spans="1:256" ht="64.5" customHeight="1">
      <c r="A179" s="90">
        <v>9</v>
      </c>
      <c r="B179" s="90" t="s">
        <v>1923</v>
      </c>
      <c r="C179" s="91" t="s">
        <v>1924</v>
      </c>
      <c r="D179" s="91" t="s">
        <v>1925</v>
      </c>
      <c r="E179" s="91" t="s">
        <v>1940</v>
      </c>
      <c r="F179" s="91" t="s">
        <v>679</v>
      </c>
      <c r="G179" s="91" t="s">
        <v>673</v>
      </c>
      <c r="H179" s="90">
        <v>30</v>
      </c>
      <c r="I179" s="90">
        <v>15</v>
      </c>
      <c r="J179" s="90" t="s">
        <v>680</v>
      </c>
      <c r="K179" s="90">
        <v>2022</v>
      </c>
      <c r="L179" s="90">
        <v>7</v>
      </c>
      <c r="M179" s="71" t="s">
        <v>8</v>
      </c>
      <c r="N179" s="71" t="s">
        <v>173</v>
      </c>
      <c r="O179" s="71" t="s">
        <v>107</v>
      </c>
      <c r="P179" s="90" t="s">
        <v>73</v>
      </c>
      <c r="Q179" s="91" t="s">
        <v>117</v>
      </c>
      <c r="R179" s="71" t="s">
        <v>24</v>
      </c>
      <c r="S179" s="71" t="s">
        <v>73</v>
      </c>
      <c r="T179" s="91" t="s">
        <v>675</v>
      </c>
      <c r="U179" s="91"/>
      <c r="V179" s="90" t="s">
        <v>1624</v>
      </c>
      <c r="W179" s="93" t="str">
        <f>HYPERLINK("http://dx.doi.org/10.1364/OE.459221","http://dx.doi.org/10.1364/OE.459221")</f>
        <v>http://dx.doi.org/10.1364/OE.459221</v>
      </c>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4"/>
      <c r="DK179" s="94"/>
      <c r="DL179" s="94"/>
      <c r="DM179" s="94"/>
      <c r="DN179" s="94"/>
      <c r="DO179" s="94"/>
      <c r="DP179" s="94"/>
      <c r="DQ179" s="94"/>
      <c r="DR179" s="94"/>
      <c r="DS179" s="94"/>
      <c r="DT179" s="94"/>
      <c r="DU179" s="94"/>
      <c r="DV179" s="94"/>
      <c r="DW179" s="94"/>
      <c r="DX179" s="94"/>
      <c r="DY179" s="94"/>
      <c r="DZ179" s="94"/>
      <c r="EA179" s="94"/>
      <c r="EB179" s="94"/>
      <c r="EC179" s="94"/>
      <c r="ED179" s="94"/>
      <c r="EE179" s="94"/>
      <c r="EF179" s="94"/>
      <c r="EG179" s="94"/>
      <c r="EH179" s="94"/>
      <c r="EI179" s="94"/>
      <c r="EJ179" s="94"/>
      <c r="EK179" s="94"/>
      <c r="EL179" s="94"/>
      <c r="EM179" s="94"/>
      <c r="EN179" s="94"/>
      <c r="EO179" s="94"/>
      <c r="EP179" s="94"/>
      <c r="EQ179" s="94"/>
      <c r="ER179" s="94"/>
      <c r="ES179" s="94"/>
      <c r="ET179" s="94"/>
      <c r="EU179" s="94"/>
      <c r="EV179" s="94"/>
      <c r="EW179" s="94"/>
      <c r="EX179" s="94"/>
      <c r="EY179" s="94"/>
      <c r="EZ179" s="94"/>
      <c r="FA179" s="94"/>
      <c r="FB179" s="94"/>
      <c r="FC179" s="94"/>
      <c r="FD179" s="94"/>
      <c r="FE179" s="94"/>
      <c r="FF179" s="94"/>
      <c r="FG179" s="94"/>
      <c r="FH179" s="94"/>
      <c r="FI179" s="94"/>
      <c r="FJ179" s="94"/>
      <c r="FK179" s="94"/>
      <c r="FL179" s="94"/>
      <c r="FM179" s="94"/>
      <c r="FN179" s="94"/>
      <c r="FO179" s="94"/>
      <c r="FP179" s="94"/>
      <c r="FQ179" s="94"/>
      <c r="FR179" s="94"/>
      <c r="FS179" s="94"/>
      <c r="FT179" s="94"/>
      <c r="FU179" s="94"/>
      <c r="FV179" s="94"/>
      <c r="FW179" s="94"/>
      <c r="FX179" s="94"/>
      <c r="FY179" s="94"/>
      <c r="FZ179" s="94"/>
      <c r="GA179" s="94"/>
      <c r="GB179" s="94"/>
      <c r="GC179" s="94"/>
      <c r="GD179" s="94"/>
      <c r="GE179" s="94"/>
      <c r="GF179" s="94"/>
      <c r="GG179" s="94"/>
      <c r="GH179" s="94"/>
      <c r="GI179" s="94"/>
      <c r="GJ179" s="94"/>
      <c r="GK179" s="94"/>
      <c r="GL179" s="94"/>
      <c r="GM179" s="94"/>
      <c r="GN179" s="94"/>
      <c r="GO179" s="94"/>
      <c r="GP179" s="94"/>
      <c r="GQ179" s="94"/>
    </row>
    <row r="180" spans="1:256" ht="39.6">
      <c r="A180" s="90">
        <v>10</v>
      </c>
      <c r="B180" s="71" t="s">
        <v>1923</v>
      </c>
      <c r="C180" s="72" t="s">
        <v>1924</v>
      </c>
      <c r="D180" s="73" t="s">
        <v>1941</v>
      </c>
      <c r="E180" s="72" t="s">
        <v>681</v>
      </c>
      <c r="F180" s="72" t="s">
        <v>682</v>
      </c>
      <c r="G180" s="72" t="s">
        <v>683</v>
      </c>
      <c r="H180" s="71" t="s">
        <v>684</v>
      </c>
      <c r="I180" s="71" t="s">
        <v>67</v>
      </c>
      <c r="J180" s="71" t="s">
        <v>685</v>
      </c>
      <c r="K180" s="71" t="s">
        <v>69</v>
      </c>
      <c r="L180" s="71" t="s">
        <v>686</v>
      </c>
      <c r="M180" s="71" t="s">
        <v>8</v>
      </c>
      <c r="N180" s="71" t="s">
        <v>173</v>
      </c>
      <c r="O180" s="71" t="s">
        <v>107</v>
      </c>
      <c r="P180" s="71" t="s">
        <v>73</v>
      </c>
      <c r="Q180" s="73" t="s">
        <v>134</v>
      </c>
      <c r="R180" s="71" t="s">
        <v>24</v>
      </c>
      <c r="S180" s="71" t="s">
        <v>73</v>
      </c>
      <c r="T180" s="71" t="s">
        <v>687</v>
      </c>
      <c r="U180" s="71" t="s">
        <v>688</v>
      </c>
      <c r="V180" s="71" t="s">
        <v>1624</v>
      </c>
      <c r="W180" s="89" t="s">
        <v>689</v>
      </c>
    </row>
    <row r="181" spans="1:256" ht="124.8">
      <c r="A181" s="90">
        <v>11</v>
      </c>
      <c r="B181" s="90" t="s">
        <v>1923</v>
      </c>
      <c r="C181" s="91" t="s">
        <v>1924</v>
      </c>
      <c r="D181" s="91" t="s">
        <v>1931</v>
      </c>
      <c r="E181" s="91" t="s">
        <v>1942</v>
      </c>
      <c r="F181" s="91" t="s">
        <v>690</v>
      </c>
      <c r="G181" s="91" t="s">
        <v>691</v>
      </c>
      <c r="H181" s="90">
        <v>442</v>
      </c>
      <c r="I181" s="90"/>
      <c r="J181" s="90">
        <v>136292</v>
      </c>
      <c r="K181" s="90">
        <v>2022</v>
      </c>
      <c r="L181" s="90">
        <v>8</v>
      </c>
      <c r="M181" s="71" t="s">
        <v>8</v>
      </c>
      <c r="N181" s="71" t="s">
        <v>173</v>
      </c>
      <c r="O181" s="71" t="s">
        <v>107</v>
      </c>
      <c r="P181" s="90" t="s">
        <v>84</v>
      </c>
      <c r="Q181" s="91" t="s">
        <v>187</v>
      </c>
      <c r="R181" s="71" t="s">
        <v>24</v>
      </c>
      <c r="S181" s="71" t="s">
        <v>73</v>
      </c>
      <c r="T181" s="91" t="s">
        <v>692</v>
      </c>
      <c r="U181" s="91" t="s">
        <v>693</v>
      </c>
      <c r="V181" s="90" t="s">
        <v>1624</v>
      </c>
      <c r="W181" s="93" t="str">
        <f>HYPERLINK("http://dx.doi.org/10.1016/j.cej.2022.136292","http://dx.doi.org/10.1016/j.cej.2022.136292")</f>
        <v>http://dx.doi.org/10.1016/j.cej.2022.136292</v>
      </c>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c r="DP181" s="94"/>
      <c r="DQ181" s="94"/>
      <c r="DR181" s="94"/>
      <c r="DS181" s="94"/>
      <c r="DT181" s="94"/>
      <c r="DU181" s="94"/>
      <c r="DV181" s="94"/>
      <c r="DW181" s="94"/>
      <c r="DX181" s="94"/>
      <c r="DY181" s="94"/>
      <c r="DZ181" s="94"/>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94"/>
      <c r="FR181" s="94"/>
      <c r="FS181" s="94"/>
      <c r="FT181" s="94"/>
      <c r="FU181" s="94"/>
      <c r="FV181" s="94"/>
      <c r="FW181" s="94"/>
      <c r="FX181" s="94"/>
      <c r="FY181" s="94"/>
      <c r="FZ181" s="94"/>
      <c r="GA181" s="94"/>
      <c r="GB181" s="94"/>
      <c r="GC181" s="94"/>
      <c r="GD181" s="94"/>
      <c r="GE181" s="94"/>
      <c r="GF181" s="94"/>
      <c r="GG181" s="94"/>
      <c r="GH181" s="94"/>
      <c r="GI181" s="94"/>
      <c r="GJ181" s="94"/>
      <c r="GK181" s="94"/>
      <c r="GL181" s="94"/>
      <c r="GM181" s="94"/>
      <c r="GN181" s="94"/>
      <c r="GO181" s="94"/>
      <c r="GP181" s="94"/>
      <c r="GQ181" s="94"/>
    </row>
    <row r="182" spans="1:256" ht="62.4">
      <c r="A182" s="90">
        <v>12</v>
      </c>
      <c r="B182" s="90" t="s">
        <v>1923</v>
      </c>
      <c r="C182" s="91" t="s">
        <v>1924</v>
      </c>
      <c r="D182" s="91" t="s">
        <v>1939</v>
      </c>
      <c r="E182" s="91" t="s">
        <v>1943</v>
      </c>
      <c r="F182" s="91" t="s">
        <v>694</v>
      </c>
      <c r="G182" s="91" t="s">
        <v>695</v>
      </c>
      <c r="H182" s="90">
        <v>61</v>
      </c>
      <c r="I182" s="90">
        <v>6</v>
      </c>
      <c r="J182" s="90" t="s">
        <v>696</v>
      </c>
      <c r="K182" s="90">
        <v>2022</v>
      </c>
      <c r="L182" s="90">
        <v>2</v>
      </c>
      <c r="M182" s="71" t="s">
        <v>8</v>
      </c>
      <c r="N182" s="71" t="s">
        <v>173</v>
      </c>
      <c r="O182" s="71" t="s">
        <v>107</v>
      </c>
      <c r="P182" s="90" t="s">
        <v>73</v>
      </c>
      <c r="Q182" s="91" t="s">
        <v>117</v>
      </c>
      <c r="R182" s="71" t="s">
        <v>24</v>
      </c>
      <c r="S182" s="71" t="s">
        <v>73</v>
      </c>
      <c r="T182" s="91" t="s">
        <v>697</v>
      </c>
      <c r="U182" s="91" t="s">
        <v>698</v>
      </c>
      <c r="V182" s="90" t="s">
        <v>1624</v>
      </c>
      <c r="W182" s="93" t="str">
        <f>HYPERLINK("http://dx.doi.org/10.1364/AO.449500","http://dx.doi.org/10.1364/AO.449500")</f>
        <v>http://dx.doi.org/10.1364/AO.449500</v>
      </c>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c r="DP182" s="94"/>
      <c r="DQ182" s="94"/>
      <c r="DR182" s="94"/>
      <c r="DS182" s="94"/>
      <c r="DT182" s="94"/>
      <c r="DU182" s="94"/>
      <c r="DV182" s="94"/>
      <c r="DW182" s="94"/>
      <c r="DX182" s="94"/>
      <c r="DY182" s="94"/>
      <c r="DZ182" s="94"/>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c r="FM182" s="94"/>
      <c r="FN182" s="94"/>
      <c r="FO182" s="94"/>
      <c r="FP182" s="94"/>
      <c r="FQ182" s="94"/>
      <c r="FR182" s="94"/>
      <c r="FS182" s="94"/>
      <c r="FT182" s="94"/>
      <c r="FU182" s="94"/>
      <c r="FV182" s="94"/>
      <c r="FW182" s="94"/>
      <c r="FX182" s="94"/>
      <c r="FY182" s="94"/>
      <c r="FZ182" s="94"/>
      <c r="GA182" s="94"/>
      <c r="GB182" s="94"/>
      <c r="GC182" s="94"/>
      <c r="GD182" s="94"/>
      <c r="GE182" s="94"/>
      <c r="GF182" s="94"/>
      <c r="GG182" s="94"/>
      <c r="GH182" s="94"/>
      <c r="GI182" s="94"/>
      <c r="GJ182" s="94"/>
      <c r="GK182" s="94"/>
      <c r="GL182" s="94"/>
      <c r="GM182" s="94"/>
      <c r="GN182" s="94"/>
      <c r="GO182" s="94"/>
      <c r="GP182" s="94"/>
      <c r="GQ182" s="94"/>
    </row>
    <row r="183" spans="1:256" ht="39" customHeight="1">
      <c r="A183" s="90">
        <v>13</v>
      </c>
      <c r="B183" s="90" t="s">
        <v>1923</v>
      </c>
      <c r="C183" s="91" t="s">
        <v>1924</v>
      </c>
      <c r="D183" s="91" t="s">
        <v>1929</v>
      </c>
      <c r="E183" s="91" t="s">
        <v>1944</v>
      </c>
      <c r="F183" s="91" t="s">
        <v>699</v>
      </c>
      <c r="G183" s="91" t="s">
        <v>700</v>
      </c>
      <c r="H183" s="90">
        <v>47</v>
      </c>
      <c r="I183" s="90">
        <v>15</v>
      </c>
      <c r="J183" s="90" t="s">
        <v>701</v>
      </c>
      <c r="K183" s="90">
        <v>2022</v>
      </c>
      <c r="L183" s="90">
        <v>8</v>
      </c>
      <c r="M183" s="71" t="s">
        <v>8</v>
      </c>
      <c r="N183" s="71" t="s">
        <v>173</v>
      </c>
      <c r="O183" s="71" t="s">
        <v>107</v>
      </c>
      <c r="P183" s="90" t="s">
        <v>73</v>
      </c>
      <c r="Q183" s="91" t="s">
        <v>117</v>
      </c>
      <c r="R183" s="71" t="s">
        <v>24</v>
      </c>
      <c r="S183" s="71" t="s">
        <v>73</v>
      </c>
      <c r="T183" s="91" t="s">
        <v>702</v>
      </c>
      <c r="U183" s="91" t="s">
        <v>703</v>
      </c>
      <c r="V183" s="90" t="s">
        <v>1624</v>
      </c>
      <c r="W183" s="93" t="str">
        <f>HYPERLINK("http://dx.doi.org/10.1364/OL.463323","http://dx.doi.org/10.1364/OL.463323")</f>
        <v>http://dx.doi.org/10.1364/OL.463323</v>
      </c>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c r="FT183" s="94"/>
      <c r="FU183" s="94"/>
      <c r="FV183" s="94"/>
      <c r="FW183" s="94"/>
      <c r="FX183" s="94"/>
      <c r="FY183" s="94"/>
      <c r="FZ183" s="94"/>
      <c r="GA183" s="94"/>
      <c r="GB183" s="94"/>
      <c r="GC183" s="94"/>
      <c r="GD183" s="94"/>
      <c r="GE183" s="94"/>
      <c r="GF183" s="94"/>
      <c r="GG183" s="94"/>
      <c r="GH183" s="94"/>
      <c r="GI183" s="94"/>
      <c r="GJ183" s="94"/>
      <c r="GK183" s="94"/>
      <c r="GL183" s="94"/>
      <c r="GM183" s="94"/>
      <c r="GN183" s="94"/>
      <c r="GO183" s="94"/>
      <c r="GP183" s="94"/>
      <c r="GQ183" s="94"/>
    </row>
    <row r="184" spans="1:256" ht="56.25" customHeight="1">
      <c r="A184" s="90">
        <v>14</v>
      </c>
      <c r="B184" s="90" t="s">
        <v>1923</v>
      </c>
      <c r="C184" s="91" t="s">
        <v>1945</v>
      </c>
      <c r="D184" s="91" t="s">
        <v>1946</v>
      </c>
      <c r="E184" s="91" t="s">
        <v>1947</v>
      </c>
      <c r="F184" s="91" t="s">
        <v>704</v>
      </c>
      <c r="G184" s="91" t="s">
        <v>287</v>
      </c>
      <c r="H184" s="90">
        <v>14</v>
      </c>
      <c r="I184" s="90">
        <v>22</v>
      </c>
      <c r="J184" s="90">
        <v>4966</v>
      </c>
      <c r="K184" s="90">
        <v>2022</v>
      </c>
      <c r="L184" s="90">
        <v>11</v>
      </c>
      <c r="M184" s="71" t="s">
        <v>8</v>
      </c>
      <c r="N184" s="71" t="s">
        <v>173</v>
      </c>
      <c r="O184" s="71" t="s">
        <v>107</v>
      </c>
      <c r="P184" s="90" t="s">
        <v>73</v>
      </c>
      <c r="Q184" s="91" t="s">
        <v>187</v>
      </c>
      <c r="R184" s="71" t="s">
        <v>24</v>
      </c>
      <c r="S184" s="71" t="s">
        <v>73</v>
      </c>
      <c r="T184" s="91"/>
      <c r="U184" s="91" t="s">
        <v>288</v>
      </c>
      <c r="V184" s="90" t="s">
        <v>1624</v>
      </c>
      <c r="W184" s="93" t="str">
        <f>HYPERLINK("http://dx.doi.org/10.3390/polym14224966","http://dx.doi.org/10.3390/polym14224966")</f>
        <v>http://dx.doi.org/10.3390/polym14224966</v>
      </c>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94"/>
      <c r="EX184" s="94"/>
      <c r="EY184" s="94"/>
      <c r="EZ184" s="94"/>
      <c r="FA184" s="94"/>
      <c r="FB184" s="94"/>
      <c r="FC184" s="94"/>
      <c r="FD184" s="94"/>
      <c r="FE184" s="94"/>
      <c r="FF184" s="94"/>
      <c r="FG184" s="94"/>
      <c r="FH184" s="94"/>
      <c r="FI184" s="94"/>
      <c r="FJ184" s="94"/>
      <c r="FK184" s="94"/>
      <c r="FL184" s="94"/>
      <c r="FM184" s="94"/>
      <c r="FN184" s="94"/>
      <c r="FO184" s="94"/>
      <c r="FP184" s="94"/>
      <c r="FQ184" s="94"/>
      <c r="FR184" s="94"/>
      <c r="FS184" s="94"/>
      <c r="FT184" s="94"/>
      <c r="FU184" s="94"/>
      <c r="FV184" s="94"/>
      <c r="FW184" s="94"/>
      <c r="FX184" s="94"/>
      <c r="FY184" s="94"/>
      <c r="FZ184" s="94"/>
      <c r="GA184" s="94"/>
      <c r="GB184" s="94"/>
      <c r="GC184" s="94"/>
      <c r="GD184" s="94"/>
      <c r="GE184" s="94"/>
      <c r="GF184" s="94"/>
      <c r="GG184" s="94"/>
      <c r="GH184" s="94"/>
      <c r="GI184" s="94"/>
      <c r="GJ184" s="94"/>
      <c r="GK184" s="94"/>
      <c r="GL184" s="94"/>
      <c r="GM184" s="94"/>
      <c r="GN184" s="94"/>
      <c r="GO184" s="94"/>
      <c r="GP184" s="94"/>
      <c r="GQ184" s="94"/>
      <c r="GR184" s="77"/>
      <c r="GS184" s="77"/>
      <c r="GT184" s="77"/>
      <c r="GU184" s="77"/>
      <c r="GV184" s="77"/>
      <c r="GW184" s="77"/>
      <c r="GX184" s="77"/>
      <c r="GY184" s="77"/>
      <c r="GZ184" s="77"/>
      <c r="HA184" s="77"/>
      <c r="HB184" s="77"/>
      <c r="HC184" s="77"/>
      <c r="HD184" s="77"/>
      <c r="HE184" s="77"/>
      <c r="HF184" s="77"/>
      <c r="HG184" s="77"/>
      <c r="HH184" s="77"/>
      <c r="HI184" s="77"/>
      <c r="HJ184" s="77"/>
      <c r="HK184" s="77"/>
      <c r="HL184" s="77"/>
      <c r="HM184" s="77"/>
      <c r="HN184" s="77"/>
      <c r="HO184" s="77"/>
      <c r="HP184" s="77"/>
      <c r="HQ184" s="77"/>
      <c r="HR184" s="77"/>
      <c r="HS184" s="77"/>
      <c r="HT184" s="77"/>
      <c r="HU184" s="77"/>
      <c r="HV184" s="77"/>
      <c r="HW184" s="77"/>
      <c r="HX184" s="77"/>
      <c r="HY184" s="77"/>
      <c r="HZ184" s="77"/>
      <c r="IA184" s="77"/>
      <c r="IB184" s="77"/>
      <c r="IC184" s="77"/>
      <c r="ID184" s="77"/>
      <c r="IE184" s="77"/>
      <c r="IF184" s="77"/>
      <c r="IG184" s="77"/>
      <c r="IH184" s="77"/>
      <c r="II184" s="77"/>
      <c r="IJ184" s="77"/>
      <c r="IK184" s="77"/>
      <c r="IL184" s="77"/>
      <c r="IM184" s="77"/>
      <c r="IN184" s="77"/>
      <c r="IO184" s="77"/>
      <c r="IP184" s="77"/>
      <c r="IQ184" s="77"/>
      <c r="IR184" s="77"/>
      <c r="IS184" s="77"/>
      <c r="IT184" s="77"/>
      <c r="IU184" s="77"/>
      <c r="IV184" s="77"/>
    </row>
    <row r="185" spans="1:256" ht="62.4">
      <c r="A185" s="90">
        <v>15</v>
      </c>
      <c r="B185" s="90" t="s">
        <v>1923</v>
      </c>
      <c r="C185" s="91" t="s">
        <v>1945</v>
      </c>
      <c r="D185" s="91" t="s">
        <v>1948</v>
      </c>
      <c r="E185" s="91" t="s">
        <v>1949</v>
      </c>
      <c r="F185" s="91" t="s">
        <v>705</v>
      </c>
      <c r="G185" s="91" t="s">
        <v>706</v>
      </c>
      <c r="H185" s="90">
        <v>334</v>
      </c>
      <c r="I185" s="90"/>
      <c r="J185" s="90">
        <v>113364</v>
      </c>
      <c r="K185" s="90">
        <v>2022</v>
      </c>
      <c r="L185" s="90">
        <v>2</v>
      </c>
      <c r="M185" s="71" t="s">
        <v>8</v>
      </c>
      <c r="N185" s="71" t="s">
        <v>173</v>
      </c>
      <c r="O185" s="71" t="s">
        <v>107</v>
      </c>
      <c r="P185" s="90" t="s">
        <v>73</v>
      </c>
      <c r="Q185" s="91" t="s">
        <v>187</v>
      </c>
      <c r="R185" s="71" t="s">
        <v>24</v>
      </c>
      <c r="S185" s="71" t="s">
        <v>73</v>
      </c>
      <c r="T185" s="91" t="s">
        <v>707</v>
      </c>
      <c r="U185" s="91" t="s">
        <v>708</v>
      </c>
      <c r="V185" s="90" t="s">
        <v>1624</v>
      </c>
      <c r="W185" s="93" t="str">
        <f>HYPERLINK("http://dx.doi.org/10.1016/j.sna.2022.113364","http://dx.doi.org/10.1016/j.sna.2022.113364")</f>
        <v>http://dx.doi.org/10.1016/j.sna.2022.113364</v>
      </c>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c r="FT185" s="94"/>
      <c r="FU185" s="94"/>
      <c r="FV185" s="94"/>
      <c r="FW185" s="94"/>
      <c r="FX185" s="94"/>
      <c r="FY185" s="94"/>
      <c r="FZ185" s="94"/>
      <c r="GA185" s="94"/>
      <c r="GB185" s="94"/>
      <c r="GC185" s="94"/>
      <c r="GD185" s="94"/>
      <c r="GE185" s="94"/>
      <c r="GF185" s="94"/>
      <c r="GG185" s="94"/>
      <c r="GH185" s="94"/>
      <c r="GI185" s="94"/>
      <c r="GJ185" s="94"/>
      <c r="GK185" s="94"/>
      <c r="GL185" s="94"/>
      <c r="GM185" s="94"/>
      <c r="GN185" s="94"/>
      <c r="GO185" s="94"/>
      <c r="GP185" s="94"/>
      <c r="GQ185" s="94"/>
    </row>
    <row r="186" spans="1:256" s="77" customFormat="1" ht="21">
      <c r="A186" s="84"/>
      <c r="B186" s="84"/>
      <c r="C186" s="85" t="s">
        <v>1950</v>
      </c>
      <c r="D186" s="86"/>
      <c r="E186" s="87"/>
      <c r="F186" s="127" t="s">
        <v>1951</v>
      </c>
      <c r="G186" s="87"/>
      <c r="H186" s="84"/>
      <c r="I186" s="84"/>
      <c r="J186" s="84"/>
      <c r="K186" s="84"/>
      <c r="L186" s="84"/>
      <c r="M186" s="84"/>
      <c r="N186" s="84"/>
      <c r="O186" s="84"/>
      <c r="P186" s="84"/>
      <c r="Q186" s="86"/>
      <c r="R186" s="84"/>
      <c r="S186" s="84"/>
      <c r="T186" s="84"/>
      <c r="U186" s="84"/>
      <c r="V186" s="84"/>
      <c r="W186" s="88"/>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c r="EH186" s="66"/>
      <c r="EI186" s="66"/>
      <c r="EJ186" s="66"/>
      <c r="EK186" s="66"/>
      <c r="EL186" s="66"/>
      <c r="EM186" s="66"/>
      <c r="EN186" s="66"/>
      <c r="EO186" s="66"/>
      <c r="EP186" s="66"/>
      <c r="EQ186" s="66"/>
      <c r="ER186" s="66"/>
      <c r="ES186" s="66"/>
      <c r="ET186" s="66"/>
      <c r="EU186" s="66"/>
      <c r="EV186" s="66"/>
      <c r="EW186" s="66"/>
      <c r="EX186" s="66"/>
      <c r="EY186" s="66"/>
      <c r="EZ186" s="66"/>
      <c r="FA186" s="66"/>
      <c r="FB186" s="66"/>
      <c r="FC186" s="66"/>
      <c r="FD186" s="66"/>
      <c r="FE186" s="66"/>
      <c r="FF186" s="66"/>
      <c r="FG186" s="66"/>
      <c r="FH186" s="66"/>
      <c r="FI186" s="66"/>
      <c r="FJ186" s="66"/>
      <c r="FK186" s="66"/>
      <c r="FL186" s="66"/>
      <c r="FM186" s="66"/>
      <c r="FN186" s="66"/>
      <c r="FO186" s="66"/>
      <c r="FP186" s="66"/>
      <c r="FQ186" s="66"/>
      <c r="FR186" s="66"/>
      <c r="FS186" s="66"/>
      <c r="FT186" s="66"/>
      <c r="FU186" s="66"/>
      <c r="FV186" s="66"/>
      <c r="FW186" s="66"/>
      <c r="FX186" s="66"/>
      <c r="FY186" s="66"/>
      <c r="FZ186" s="66"/>
      <c r="GA186" s="66"/>
      <c r="GB186" s="66"/>
      <c r="GC186" s="66"/>
      <c r="GD186" s="66"/>
      <c r="GE186" s="66"/>
      <c r="GF186" s="66"/>
      <c r="GG186" s="66"/>
      <c r="GH186" s="66"/>
      <c r="GI186" s="66"/>
      <c r="GJ186" s="66"/>
      <c r="GK186" s="66"/>
      <c r="GL186" s="66"/>
      <c r="GM186" s="66"/>
      <c r="GN186" s="66"/>
      <c r="GO186" s="66"/>
      <c r="GP186" s="66"/>
      <c r="GQ186" s="66"/>
      <c r="GR186" s="66"/>
      <c r="GS186" s="66"/>
      <c r="GT186" s="66"/>
      <c r="GU186" s="66"/>
      <c r="GV186" s="66"/>
      <c r="GW186" s="66"/>
      <c r="GX186" s="66"/>
      <c r="GY186" s="66"/>
      <c r="GZ186" s="66"/>
      <c r="HA186" s="66"/>
      <c r="HB186" s="66"/>
      <c r="HC186" s="66"/>
      <c r="HD186" s="66"/>
      <c r="HE186" s="66"/>
      <c r="HF186" s="66"/>
      <c r="HG186" s="66"/>
      <c r="HH186" s="66"/>
      <c r="HI186" s="66"/>
      <c r="HJ186" s="66"/>
      <c r="HK186" s="66"/>
      <c r="HL186" s="66"/>
      <c r="HM186" s="66"/>
      <c r="HN186" s="66"/>
      <c r="HO186" s="66"/>
      <c r="HP186" s="66"/>
      <c r="HQ186" s="66"/>
      <c r="HR186" s="66"/>
      <c r="HS186" s="66"/>
      <c r="HT186" s="66"/>
      <c r="HU186" s="66"/>
      <c r="HV186" s="66"/>
      <c r="HW186" s="66"/>
      <c r="HX186" s="66"/>
      <c r="HY186" s="66"/>
      <c r="HZ186" s="66"/>
      <c r="IA186" s="66"/>
      <c r="IB186" s="66"/>
      <c r="IC186" s="66"/>
      <c r="ID186" s="66"/>
      <c r="IE186" s="66"/>
      <c r="IF186" s="66"/>
      <c r="IG186" s="66"/>
      <c r="IH186" s="66"/>
      <c r="II186" s="66"/>
      <c r="IJ186" s="66"/>
      <c r="IK186" s="66"/>
      <c r="IL186" s="66"/>
      <c r="IM186" s="66"/>
      <c r="IN186" s="66"/>
      <c r="IO186" s="66"/>
      <c r="IP186" s="66"/>
      <c r="IQ186" s="66"/>
      <c r="IR186" s="66"/>
      <c r="IS186" s="66"/>
      <c r="IT186" s="66"/>
      <c r="IU186" s="66"/>
      <c r="IV186" s="66"/>
    </row>
    <row r="187" spans="1:256" ht="64.5" customHeight="1">
      <c r="A187" s="90">
        <v>1</v>
      </c>
      <c r="B187" s="90" t="s">
        <v>1923</v>
      </c>
      <c r="C187" s="91" t="s">
        <v>1952</v>
      </c>
      <c r="D187" s="91" t="s">
        <v>1953</v>
      </c>
      <c r="E187" s="91" t="s">
        <v>1954</v>
      </c>
      <c r="F187" s="91" t="s">
        <v>709</v>
      </c>
      <c r="G187" s="91" t="s">
        <v>710</v>
      </c>
      <c r="H187" s="90">
        <v>45</v>
      </c>
      <c r="I187" s="90">
        <v>4</v>
      </c>
      <c r="J187" s="90" t="s">
        <v>711</v>
      </c>
      <c r="K187" s="90">
        <v>2022</v>
      </c>
      <c r="L187" s="90">
        <v>5</v>
      </c>
      <c r="M187" s="71" t="s">
        <v>8</v>
      </c>
      <c r="N187" s="71" t="s">
        <v>173</v>
      </c>
      <c r="O187" s="71" t="s">
        <v>107</v>
      </c>
      <c r="P187" s="90" t="s">
        <v>84</v>
      </c>
      <c r="Q187" s="91" t="s">
        <v>134</v>
      </c>
      <c r="R187" s="71" t="s">
        <v>24</v>
      </c>
      <c r="S187" s="71" t="s">
        <v>73</v>
      </c>
      <c r="T187" s="91" t="s">
        <v>712</v>
      </c>
      <c r="U187" s="91" t="s">
        <v>713</v>
      </c>
      <c r="V187" s="90" t="s">
        <v>1624</v>
      </c>
      <c r="W187" s="93" t="str">
        <f>HYPERLINK("http://dx.doi.org/10.1080/02533839.2022.2053787","http://dx.doi.org/10.1080/02533839.2022.2053787")</f>
        <v>http://dx.doi.org/10.1080/02533839.2022.2053787</v>
      </c>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c r="DP187" s="94"/>
      <c r="DQ187" s="94"/>
      <c r="DR187" s="94"/>
      <c r="DS187" s="94"/>
      <c r="DT187" s="94"/>
      <c r="DU187" s="94"/>
      <c r="DV187" s="94"/>
      <c r="DW187" s="94"/>
      <c r="DX187" s="94"/>
      <c r="DY187" s="94"/>
      <c r="DZ187" s="94"/>
      <c r="EA187" s="94"/>
      <c r="EB187" s="94"/>
      <c r="EC187" s="94"/>
      <c r="ED187" s="94"/>
      <c r="EE187" s="94"/>
      <c r="EF187" s="94"/>
      <c r="EG187" s="94"/>
      <c r="EH187" s="94"/>
      <c r="EI187" s="94"/>
      <c r="EJ187" s="94"/>
      <c r="EK187" s="94"/>
      <c r="EL187" s="94"/>
      <c r="EM187" s="94"/>
      <c r="EN187" s="94"/>
      <c r="EO187" s="94"/>
      <c r="EP187" s="94"/>
      <c r="EQ187" s="94"/>
      <c r="ER187" s="94"/>
      <c r="ES187" s="94"/>
      <c r="ET187" s="94"/>
      <c r="EU187" s="94"/>
      <c r="EV187" s="94"/>
      <c r="EW187" s="94"/>
      <c r="EX187" s="94"/>
      <c r="EY187" s="94"/>
      <c r="EZ187" s="94"/>
      <c r="FA187" s="94"/>
      <c r="FB187" s="94"/>
      <c r="FC187" s="94"/>
      <c r="FD187" s="94"/>
      <c r="FE187" s="94"/>
      <c r="FF187" s="94"/>
      <c r="FG187" s="94"/>
      <c r="FH187" s="94"/>
      <c r="FI187" s="94"/>
      <c r="FJ187" s="94"/>
      <c r="FK187" s="94"/>
      <c r="FL187" s="94"/>
      <c r="FM187" s="94"/>
      <c r="FN187" s="94"/>
      <c r="FO187" s="94"/>
      <c r="FP187" s="94"/>
      <c r="FQ187" s="94"/>
      <c r="FR187" s="94"/>
      <c r="FS187" s="94"/>
      <c r="FT187" s="94"/>
      <c r="FU187" s="94"/>
      <c r="FV187" s="94"/>
      <c r="FW187" s="94"/>
      <c r="FX187" s="94"/>
      <c r="FY187" s="94"/>
      <c r="FZ187" s="94"/>
      <c r="GA187" s="94"/>
      <c r="GB187" s="94"/>
      <c r="GC187" s="94"/>
      <c r="GD187" s="94"/>
      <c r="GE187" s="94"/>
      <c r="GF187" s="94"/>
      <c r="GG187" s="94"/>
      <c r="GH187" s="94"/>
      <c r="GI187" s="94"/>
      <c r="GJ187" s="94"/>
      <c r="GK187" s="94"/>
      <c r="GL187" s="94"/>
      <c r="GM187" s="94"/>
      <c r="GN187" s="94"/>
      <c r="GO187" s="94"/>
      <c r="GP187" s="94"/>
      <c r="GQ187" s="94"/>
      <c r="GR187" s="77"/>
      <c r="GS187" s="77"/>
      <c r="GT187" s="77"/>
      <c r="GU187" s="77"/>
      <c r="GV187" s="77"/>
      <c r="GW187" s="77"/>
      <c r="GX187" s="77"/>
      <c r="GY187" s="77"/>
      <c r="GZ187" s="77"/>
      <c r="HA187" s="77"/>
      <c r="HB187" s="77"/>
      <c r="HC187" s="77"/>
      <c r="HD187" s="77"/>
      <c r="HE187" s="77"/>
      <c r="HF187" s="77"/>
      <c r="HG187" s="77"/>
      <c r="HH187" s="77"/>
      <c r="HI187" s="77"/>
      <c r="HJ187" s="77"/>
      <c r="HK187" s="77"/>
      <c r="HL187" s="77"/>
      <c r="HM187" s="77"/>
      <c r="HN187" s="77"/>
      <c r="HO187" s="77"/>
      <c r="HP187" s="77"/>
      <c r="HQ187" s="77"/>
      <c r="HR187" s="77"/>
      <c r="HS187" s="77"/>
      <c r="HT187" s="77"/>
      <c r="HU187" s="77"/>
      <c r="HV187" s="77"/>
      <c r="HW187" s="77"/>
      <c r="HX187" s="77"/>
      <c r="HY187" s="77"/>
      <c r="HZ187" s="77"/>
      <c r="IA187" s="77"/>
      <c r="IB187" s="77"/>
      <c r="IC187" s="77"/>
      <c r="ID187" s="77"/>
      <c r="IE187" s="77"/>
      <c r="IF187" s="77"/>
      <c r="IG187" s="77"/>
      <c r="IH187" s="77"/>
      <c r="II187" s="77"/>
      <c r="IJ187" s="77"/>
      <c r="IK187" s="77"/>
      <c r="IL187" s="77"/>
      <c r="IM187" s="77"/>
      <c r="IN187" s="77"/>
      <c r="IO187" s="77"/>
      <c r="IP187" s="77"/>
      <c r="IQ187" s="77"/>
      <c r="IR187" s="77"/>
      <c r="IS187" s="77"/>
      <c r="IT187" s="77"/>
      <c r="IU187" s="77"/>
      <c r="IV187" s="77"/>
    </row>
    <row r="188" spans="1:256" ht="62.4">
      <c r="A188" s="90">
        <v>2</v>
      </c>
      <c r="B188" s="90" t="s">
        <v>1923</v>
      </c>
      <c r="C188" s="91" t="s">
        <v>1952</v>
      </c>
      <c r="D188" s="91" t="s">
        <v>1955</v>
      </c>
      <c r="E188" s="91" t="s">
        <v>1956</v>
      </c>
      <c r="F188" s="91" t="s">
        <v>714</v>
      </c>
      <c r="G188" s="91" t="s">
        <v>715</v>
      </c>
      <c r="H188" s="90">
        <v>12</v>
      </c>
      <c r="I188" s="90">
        <v>19</v>
      </c>
      <c r="J188" s="90" t="s">
        <v>716</v>
      </c>
      <c r="K188" s="90">
        <v>2022</v>
      </c>
      <c r="L188" s="90">
        <v>10</v>
      </c>
      <c r="M188" s="71" t="s">
        <v>8</v>
      </c>
      <c r="N188" s="71" t="s">
        <v>173</v>
      </c>
      <c r="O188" s="71" t="s">
        <v>107</v>
      </c>
      <c r="P188" s="90" t="s">
        <v>73</v>
      </c>
      <c r="Q188" s="91" t="s">
        <v>187</v>
      </c>
      <c r="R188" s="71" t="s">
        <v>24</v>
      </c>
      <c r="S188" s="71" t="s">
        <v>73</v>
      </c>
      <c r="T188" s="91"/>
      <c r="U188" s="91" t="s">
        <v>717</v>
      </c>
      <c r="V188" s="90" t="s">
        <v>1624</v>
      </c>
      <c r="W188" s="93" t="str">
        <f>HYPERLINK("http://dx.doi.org/10.3390/app12199877","http://dx.doi.org/10.3390/app12199877")</f>
        <v>http://dx.doi.org/10.3390/app12199877</v>
      </c>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c r="FT188" s="94"/>
      <c r="FU188" s="94"/>
      <c r="FV188" s="94"/>
      <c r="FW188" s="94"/>
      <c r="FX188" s="94"/>
      <c r="FY188" s="94"/>
      <c r="FZ188" s="94"/>
      <c r="GA188" s="94"/>
      <c r="GB188" s="94"/>
      <c r="GC188" s="94"/>
      <c r="GD188" s="94"/>
      <c r="GE188" s="94"/>
      <c r="GF188" s="94"/>
      <c r="GG188" s="94"/>
      <c r="GH188" s="94"/>
      <c r="GI188" s="94"/>
      <c r="GJ188" s="94"/>
      <c r="GK188" s="94"/>
      <c r="GL188" s="94"/>
      <c r="GM188" s="94"/>
      <c r="GN188" s="94"/>
      <c r="GO188" s="94"/>
      <c r="GP188" s="94"/>
      <c r="GQ188" s="94"/>
      <c r="GR188" s="77"/>
      <c r="GS188" s="77"/>
      <c r="GT188" s="77"/>
      <c r="GU188" s="77"/>
      <c r="GV188" s="77"/>
      <c r="GW188" s="77"/>
      <c r="GX188" s="77"/>
      <c r="GY188" s="77"/>
      <c r="GZ188" s="77"/>
      <c r="HA188" s="77"/>
      <c r="HB188" s="77"/>
      <c r="HC188" s="77"/>
      <c r="HD188" s="77"/>
      <c r="HE188" s="77"/>
      <c r="HF188" s="77"/>
      <c r="HG188" s="77"/>
      <c r="HH188" s="77"/>
      <c r="HI188" s="77"/>
      <c r="HJ188" s="77"/>
      <c r="HK188" s="77"/>
      <c r="HL188" s="77"/>
      <c r="HM188" s="77"/>
      <c r="HN188" s="77"/>
      <c r="HO188" s="77"/>
      <c r="HP188" s="77"/>
      <c r="HQ188" s="77"/>
      <c r="HR188" s="77"/>
      <c r="HS188" s="77"/>
      <c r="HT188" s="77"/>
      <c r="HU188" s="77"/>
      <c r="HV188" s="77"/>
      <c r="HW188" s="77"/>
      <c r="HX188" s="77"/>
      <c r="HY188" s="77"/>
      <c r="HZ188" s="77"/>
      <c r="IA188" s="77"/>
      <c r="IB188" s="77"/>
      <c r="IC188" s="77"/>
      <c r="ID188" s="77"/>
      <c r="IE188" s="77"/>
      <c r="IF188" s="77"/>
      <c r="IG188" s="77"/>
      <c r="IH188" s="77"/>
      <c r="II188" s="77"/>
      <c r="IJ188" s="77"/>
      <c r="IK188" s="77"/>
      <c r="IL188" s="77"/>
      <c r="IM188" s="77"/>
      <c r="IN188" s="77"/>
      <c r="IO188" s="77"/>
      <c r="IP188" s="77"/>
      <c r="IQ188" s="77"/>
      <c r="IR188" s="77"/>
      <c r="IS188" s="77"/>
      <c r="IT188" s="77"/>
      <c r="IU188" s="77"/>
      <c r="IV188" s="77"/>
    </row>
    <row r="189" spans="1:256" ht="46.8">
      <c r="A189" s="71" t="s">
        <v>104</v>
      </c>
      <c r="B189" s="71" t="s">
        <v>1923</v>
      </c>
      <c r="C189" s="72" t="s">
        <v>1952</v>
      </c>
      <c r="D189" s="73" t="s">
        <v>1957</v>
      </c>
      <c r="E189" s="72" t="s">
        <v>718</v>
      </c>
      <c r="F189" s="72" t="s">
        <v>719</v>
      </c>
      <c r="G189" s="72" t="s">
        <v>290</v>
      </c>
      <c r="H189" s="71" t="s">
        <v>291</v>
      </c>
      <c r="I189" s="71" t="s">
        <v>627</v>
      </c>
      <c r="J189" s="71" t="s">
        <v>720</v>
      </c>
      <c r="K189" s="71" t="s">
        <v>69</v>
      </c>
      <c r="L189" s="71" t="s">
        <v>111</v>
      </c>
      <c r="M189" s="71" t="s">
        <v>8</v>
      </c>
      <c r="N189" s="71" t="s">
        <v>173</v>
      </c>
      <c r="O189" s="71" t="s">
        <v>107</v>
      </c>
      <c r="P189" s="71" t="s">
        <v>73</v>
      </c>
      <c r="Q189" s="73" t="s">
        <v>187</v>
      </c>
      <c r="R189" s="71" t="s">
        <v>24</v>
      </c>
      <c r="S189" s="71" t="s">
        <v>73</v>
      </c>
      <c r="T189" s="71"/>
      <c r="U189" s="71" t="s">
        <v>294</v>
      </c>
      <c r="V189" s="71" t="s">
        <v>1624</v>
      </c>
      <c r="W189" s="76" t="s">
        <v>721</v>
      </c>
      <c r="GR189" s="77"/>
      <c r="GS189" s="77"/>
      <c r="GT189" s="77"/>
      <c r="GU189" s="77"/>
      <c r="GV189" s="77"/>
      <c r="GW189" s="77"/>
      <c r="GX189" s="77"/>
      <c r="GY189" s="77"/>
      <c r="GZ189" s="77"/>
      <c r="HA189" s="77"/>
      <c r="HB189" s="77"/>
      <c r="HC189" s="77"/>
      <c r="HD189" s="77"/>
      <c r="HE189" s="77"/>
      <c r="HF189" s="77"/>
      <c r="HG189" s="77"/>
      <c r="HH189" s="77"/>
      <c r="HI189" s="77"/>
      <c r="HJ189" s="77"/>
      <c r="HK189" s="77"/>
      <c r="HL189" s="77"/>
      <c r="HM189" s="77"/>
      <c r="HN189" s="77"/>
      <c r="HO189" s="77"/>
      <c r="HP189" s="77"/>
      <c r="HQ189" s="77"/>
      <c r="HR189" s="77"/>
      <c r="HS189" s="77"/>
      <c r="HT189" s="77"/>
      <c r="HU189" s="77"/>
      <c r="HV189" s="77"/>
      <c r="HW189" s="77"/>
      <c r="HX189" s="77"/>
      <c r="HY189" s="77"/>
      <c r="HZ189" s="77"/>
      <c r="IA189" s="77"/>
      <c r="IB189" s="77"/>
      <c r="IC189" s="77"/>
      <c r="ID189" s="77"/>
      <c r="IE189" s="77"/>
      <c r="IF189" s="77"/>
      <c r="IG189" s="77"/>
      <c r="IH189" s="77"/>
      <c r="II189" s="77"/>
      <c r="IJ189" s="77"/>
      <c r="IK189" s="77"/>
      <c r="IL189" s="77"/>
      <c r="IM189" s="77"/>
      <c r="IN189" s="77"/>
      <c r="IO189" s="77"/>
      <c r="IP189" s="77"/>
      <c r="IQ189" s="77"/>
      <c r="IR189" s="77"/>
      <c r="IS189" s="77"/>
      <c r="IT189" s="77"/>
      <c r="IU189" s="77"/>
      <c r="IV189" s="77"/>
    </row>
    <row r="190" spans="1:256" ht="48.6">
      <c r="A190" s="71" t="s">
        <v>394</v>
      </c>
      <c r="B190" s="71" t="s">
        <v>1923</v>
      </c>
      <c r="C190" s="72" t="s">
        <v>1952</v>
      </c>
      <c r="D190" s="73" t="s">
        <v>1958</v>
      </c>
      <c r="E190" s="72" t="s">
        <v>722</v>
      </c>
      <c r="F190" s="72" t="s">
        <v>723</v>
      </c>
      <c r="G190" s="72" t="s">
        <v>724</v>
      </c>
      <c r="H190" s="71" t="s">
        <v>69</v>
      </c>
      <c r="I190" s="71" t="s">
        <v>67</v>
      </c>
      <c r="J190" s="71" t="s">
        <v>725</v>
      </c>
      <c r="K190" s="71" t="s">
        <v>69</v>
      </c>
      <c r="L190" s="71" t="s">
        <v>283</v>
      </c>
      <c r="M190" s="71" t="s">
        <v>1600</v>
      </c>
      <c r="N190" s="71" t="s">
        <v>173</v>
      </c>
      <c r="O190" s="71" t="s">
        <v>83</v>
      </c>
      <c r="P190" s="71" t="s">
        <v>73</v>
      </c>
      <c r="Q190" s="73" t="s">
        <v>134</v>
      </c>
      <c r="R190" s="71" t="s">
        <v>24</v>
      </c>
      <c r="S190" s="71" t="s">
        <v>73</v>
      </c>
      <c r="T190" s="71" t="s">
        <v>726</v>
      </c>
      <c r="U190" s="71" t="s">
        <v>726</v>
      </c>
      <c r="V190" s="71" t="s">
        <v>1624</v>
      </c>
      <c r="W190" s="89" t="s">
        <v>727</v>
      </c>
    </row>
    <row r="191" spans="1:256" ht="46.8">
      <c r="A191" s="90">
        <v>5</v>
      </c>
      <c r="B191" s="90" t="s">
        <v>1923</v>
      </c>
      <c r="C191" s="91" t="s">
        <v>1952</v>
      </c>
      <c r="D191" s="91" t="s">
        <v>1959</v>
      </c>
      <c r="E191" s="91" t="s">
        <v>1960</v>
      </c>
      <c r="F191" s="91" t="s">
        <v>728</v>
      </c>
      <c r="G191" s="91" t="s">
        <v>715</v>
      </c>
      <c r="H191" s="90">
        <v>12</v>
      </c>
      <c r="I191" s="90">
        <v>17</v>
      </c>
      <c r="J191" s="90">
        <v>8674</v>
      </c>
      <c r="K191" s="90">
        <v>2022</v>
      </c>
      <c r="L191" s="90">
        <v>9</v>
      </c>
      <c r="M191" s="71" t="s">
        <v>8</v>
      </c>
      <c r="N191" s="71" t="s">
        <v>173</v>
      </c>
      <c r="O191" s="71" t="s">
        <v>107</v>
      </c>
      <c r="P191" s="90" t="s">
        <v>73</v>
      </c>
      <c r="Q191" s="91" t="s">
        <v>187</v>
      </c>
      <c r="R191" s="71" t="s">
        <v>24</v>
      </c>
      <c r="S191" s="71" t="s">
        <v>73</v>
      </c>
      <c r="T191" s="91"/>
      <c r="U191" s="91" t="s">
        <v>717</v>
      </c>
      <c r="V191" s="90" t="s">
        <v>1624</v>
      </c>
      <c r="W191" s="93" t="str">
        <f>HYPERLINK("http://dx.doi.org/10.3390/app12178674","http://dx.doi.org/10.3390/app12178674")</f>
        <v>http://dx.doi.org/10.3390/app12178674</v>
      </c>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4"/>
      <c r="DK191" s="94"/>
      <c r="DL191" s="94"/>
      <c r="DM191" s="94"/>
      <c r="DN191" s="94"/>
      <c r="DO191" s="94"/>
      <c r="DP191" s="94"/>
      <c r="DQ191" s="94"/>
      <c r="DR191" s="94"/>
      <c r="DS191" s="94"/>
      <c r="DT191" s="94"/>
      <c r="DU191" s="94"/>
      <c r="DV191" s="94"/>
      <c r="DW191" s="94"/>
      <c r="DX191" s="94"/>
      <c r="DY191" s="94"/>
      <c r="DZ191" s="94"/>
      <c r="EA191" s="94"/>
      <c r="EB191" s="94"/>
      <c r="EC191" s="94"/>
      <c r="ED191" s="94"/>
      <c r="EE191" s="94"/>
      <c r="EF191" s="94"/>
      <c r="EG191" s="94"/>
      <c r="EH191" s="94"/>
      <c r="EI191" s="94"/>
      <c r="EJ191" s="94"/>
      <c r="EK191" s="94"/>
      <c r="EL191" s="94"/>
      <c r="EM191" s="94"/>
      <c r="EN191" s="94"/>
      <c r="EO191" s="94"/>
      <c r="EP191" s="94"/>
      <c r="EQ191" s="94"/>
      <c r="ER191" s="94"/>
      <c r="ES191" s="94"/>
      <c r="ET191" s="94"/>
      <c r="EU191" s="94"/>
      <c r="EV191" s="94"/>
      <c r="EW191" s="94"/>
      <c r="EX191" s="94"/>
      <c r="EY191" s="94"/>
      <c r="EZ191" s="94"/>
      <c r="FA191" s="94"/>
      <c r="FB191" s="94"/>
      <c r="FC191" s="94"/>
      <c r="FD191" s="94"/>
      <c r="FE191" s="94"/>
      <c r="FF191" s="94"/>
      <c r="FG191" s="94"/>
      <c r="FH191" s="94"/>
      <c r="FI191" s="94"/>
      <c r="FJ191" s="94"/>
      <c r="FK191" s="94"/>
      <c r="FL191" s="94"/>
      <c r="FM191" s="94"/>
      <c r="FN191" s="94"/>
      <c r="FO191" s="94"/>
      <c r="FP191" s="94"/>
      <c r="FQ191" s="94"/>
      <c r="FR191" s="94"/>
      <c r="FS191" s="94"/>
      <c r="FT191" s="94"/>
      <c r="FU191" s="94"/>
      <c r="FV191" s="94"/>
      <c r="FW191" s="94"/>
      <c r="FX191" s="94"/>
      <c r="FY191" s="94"/>
      <c r="FZ191" s="94"/>
      <c r="GA191" s="94"/>
      <c r="GB191" s="94"/>
      <c r="GC191" s="94"/>
      <c r="GD191" s="94"/>
      <c r="GE191" s="94"/>
      <c r="GF191" s="94"/>
      <c r="GG191" s="94"/>
      <c r="GH191" s="94"/>
      <c r="GI191" s="94"/>
      <c r="GJ191" s="94"/>
      <c r="GK191" s="94"/>
      <c r="GL191" s="94"/>
      <c r="GM191" s="94"/>
      <c r="GN191" s="94"/>
      <c r="GO191" s="94"/>
      <c r="GP191" s="94"/>
      <c r="GQ191" s="94"/>
    </row>
    <row r="192" spans="1:256" s="77" customFormat="1" ht="21">
      <c r="A192" s="84"/>
      <c r="B192" s="84"/>
      <c r="C192" s="85" t="s">
        <v>1961</v>
      </c>
      <c r="D192" s="86"/>
      <c r="E192" s="87"/>
      <c r="F192" s="127" t="s">
        <v>1962</v>
      </c>
      <c r="G192" s="87"/>
      <c r="H192" s="84"/>
      <c r="I192" s="84"/>
      <c r="J192" s="84"/>
      <c r="K192" s="84"/>
      <c r="L192" s="84"/>
      <c r="M192" s="84"/>
      <c r="N192" s="84"/>
      <c r="O192" s="84"/>
      <c r="P192" s="84"/>
      <c r="Q192" s="86"/>
      <c r="R192" s="84"/>
      <c r="S192" s="84"/>
      <c r="T192" s="84"/>
      <c r="U192" s="84"/>
      <c r="V192" s="84"/>
      <c r="W192" s="88"/>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c r="EH192" s="66"/>
      <c r="EI192" s="66"/>
      <c r="EJ192" s="66"/>
      <c r="EK192" s="66"/>
      <c r="EL192" s="66"/>
      <c r="EM192" s="66"/>
      <c r="EN192" s="66"/>
      <c r="EO192" s="66"/>
      <c r="EP192" s="66"/>
      <c r="EQ192" s="66"/>
      <c r="ER192" s="66"/>
      <c r="ES192" s="66"/>
      <c r="ET192" s="66"/>
      <c r="EU192" s="66"/>
      <c r="EV192" s="66"/>
      <c r="EW192" s="66"/>
      <c r="EX192" s="66"/>
      <c r="EY192" s="66"/>
      <c r="EZ192" s="66"/>
      <c r="FA192" s="66"/>
      <c r="FB192" s="66"/>
      <c r="FC192" s="66"/>
      <c r="FD192" s="66"/>
      <c r="FE192" s="66"/>
      <c r="FF192" s="66"/>
      <c r="FG192" s="66"/>
      <c r="FH192" s="66"/>
      <c r="FI192" s="66"/>
      <c r="FJ192" s="66"/>
      <c r="FK192" s="66"/>
      <c r="FL192" s="66"/>
      <c r="FM192" s="66"/>
      <c r="FN192" s="66"/>
      <c r="FO192" s="66"/>
      <c r="FP192" s="66"/>
      <c r="FQ192" s="66"/>
      <c r="FR192" s="66"/>
      <c r="FS192" s="66"/>
      <c r="FT192" s="66"/>
      <c r="FU192" s="66"/>
      <c r="FV192" s="66"/>
      <c r="FW192" s="66"/>
      <c r="FX192" s="66"/>
      <c r="FY192" s="66"/>
      <c r="FZ192" s="66"/>
      <c r="GA192" s="66"/>
      <c r="GB192" s="66"/>
      <c r="GC192" s="66"/>
      <c r="GD192" s="66"/>
      <c r="GE192" s="66"/>
      <c r="GF192" s="66"/>
      <c r="GG192" s="66"/>
      <c r="GH192" s="66"/>
      <c r="GI192" s="66"/>
      <c r="GJ192" s="66"/>
      <c r="GK192" s="66"/>
      <c r="GL192" s="66"/>
      <c r="GM192" s="66"/>
      <c r="GN192" s="66"/>
      <c r="GO192" s="66"/>
      <c r="GP192" s="66"/>
      <c r="GQ192" s="66"/>
      <c r="GR192" s="66"/>
      <c r="GS192" s="66"/>
      <c r="GT192" s="66"/>
      <c r="GU192" s="66"/>
      <c r="GV192" s="66"/>
      <c r="GW192" s="66"/>
      <c r="GX192" s="66"/>
      <c r="GY192" s="66"/>
      <c r="GZ192" s="66"/>
      <c r="HA192" s="66"/>
      <c r="HB192" s="66"/>
      <c r="HC192" s="66"/>
      <c r="HD192" s="66"/>
      <c r="HE192" s="66"/>
      <c r="HF192" s="66"/>
      <c r="HG192" s="66"/>
      <c r="HH192" s="66"/>
      <c r="HI192" s="66"/>
      <c r="HJ192" s="66"/>
      <c r="HK192" s="66"/>
      <c r="HL192" s="66"/>
      <c r="HM192" s="66"/>
      <c r="HN192" s="66"/>
      <c r="HO192" s="66"/>
      <c r="HP192" s="66"/>
      <c r="HQ192" s="66"/>
      <c r="HR192" s="66"/>
      <c r="HS192" s="66"/>
      <c r="HT192" s="66"/>
      <c r="HU192" s="66"/>
      <c r="HV192" s="66"/>
      <c r="HW192" s="66"/>
      <c r="HX192" s="66"/>
      <c r="HY192" s="66"/>
      <c r="HZ192" s="66"/>
      <c r="IA192" s="66"/>
      <c r="IB192" s="66"/>
      <c r="IC192" s="66"/>
      <c r="ID192" s="66"/>
      <c r="IE192" s="66"/>
      <c r="IF192" s="66"/>
      <c r="IG192" s="66"/>
      <c r="IH192" s="66"/>
      <c r="II192" s="66"/>
      <c r="IJ192" s="66"/>
      <c r="IK192" s="66"/>
      <c r="IL192" s="66"/>
      <c r="IM192" s="66"/>
      <c r="IN192" s="66"/>
      <c r="IO192" s="66"/>
      <c r="IP192" s="66"/>
      <c r="IQ192" s="66"/>
      <c r="IR192" s="66"/>
      <c r="IS192" s="66"/>
      <c r="IT192" s="66"/>
      <c r="IU192" s="66"/>
      <c r="IV192" s="66"/>
    </row>
    <row r="193" spans="1:256" ht="62.4">
      <c r="A193" s="90">
        <v>1</v>
      </c>
      <c r="B193" s="90" t="s">
        <v>1923</v>
      </c>
      <c r="C193" s="91" t="s">
        <v>1963</v>
      </c>
      <c r="D193" s="91" t="s">
        <v>1964</v>
      </c>
      <c r="E193" s="91" t="s">
        <v>1965</v>
      </c>
      <c r="F193" s="91" t="s">
        <v>729</v>
      </c>
      <c r="G193" s="91" t="s">
        <v>730</v>
      </c>
      <c r="H193" s="90">
        <v>36</v>
      </c>
      <c r="I193" s="90">
        <v>18</v>
      </c>
      <c r="J193" s="90">
        <v>2242038</v>
      </c>
      <c r="K193" s="90">
        <v>2022</v>
      </c>
      <c r="L193" s="90">
        <v>6</v>
      </c>
      <c r="M193" s="71" t="s">
        <v>8</v>
      </c>
      <c r="N193" s="71" t="s">
        <v>173</v>
      </c>
      <c r="O193" s="71" t="s">
        <v>107</v>
      </c>
      <c r="P193" s="90" t="s">
        <v>84</v>
      </c>
      <c r="Q193" s="91" t="s">
        <v>609</v>
      </c>
      <c r="R193" s="71" t="s">
        <v>24</v>
      </c>
      <c r="S193" s="71" t="s">
        <v>73</v>
      </c>
      <c r="T193" s="91" t="s">
        <v>731</v>
      </c>
      <c r="U193" s="91" t="s">
        <v>732</v>
      </c>
      <c r="V193" s="90" t="s">
        <v>1624</v>
      </c>
      <c r="W193" s="93" t="str">
        <f>HYPERLINK("http://dx.doi.org/10.1142/S0217984922420386","http://dx.doi.org/10.1142/S0217984922420386")</f>
        <v>http://dx.doi.org/10.1142/S0217984922420386</v>
      </c>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c r="DO193" s="94"/>
      <c r="DP193" s="94"/>
      <c r="DQ193" s="94"/>
      <c r="DR193" s="94"/>
      <c r="DS193" s="94"/>
      <c r="DT193" s="94"/>
      <c r="DU193" s="94"/>
      <c r="DV193" s="94"/>
      <c r="DW193" s="94"/>
      <c r="DX193" s="94"/>
      <c r="DY193" s="94"/>
      <c r="DZ193" s="94"/>
      <c r="EA193" s="94"/>
      <c r="EB193" s="94"/>
      <c r="EC193" s="94"/>
      <c r="ED193" s="94"/>
      <c r="EE193" s="94"/>
      <c r="EF193" s="94"/>
      <c r="EG193" s="94"/>
      <c r="EH193" s="94"/>
      <c r="EI193" s="94"/>
      <c r="EJ193" s="94"/>
      <c r="EK193" s="94"/>
      <c r="EL193" s="94"/>
      <c r="EM193" s="94"/>
      <c r="EN193" s="94"/>
      <c r="EO193" s="94"/>
      <c r="EP193" s="94"/>
      <c r="EQ193" s="94"/>
      <c r="ER193" s="94"/>
      <c r="ES193" s="94"/>
      <c r="ET193" s="94"/>
      <c r="EU193" s="94"/>
      <c r="EV193" s="94"/>
      <c r="EW193" s="94"/>
      <c r="EX193" s="94"/>
      <c r="EY193" s="94"/>
      <c r="EZ193" s="94"/>
      <c r="FA193" s="94"/>
      <c r="FB193" s="94"/>
      <c r="FC193" s="94"/>
      <c r="FD193" s="94"/>
      <c r="FE193" s="94"/>
      <c r="FF193" s="94"/>
      <c r="FG193" s="94"/>
      <c r="FH193" s="94"/>
      <c r="FI193" s="94"/>
      <c r="FJ193" s="94"/>
      <c r="FK193" s="94"/>
      <c r="FL193" s="94"/>
      <c r="FM193" s="94"/>
      <c r="FN193" s="94"/>
      <c r="FO193" s="94"/>
      <c r="FP193" s="94"/>
      <c r="FQ193" s="94"/>
      <c r="FR193" s="94"/>
      <c r="FS193" s="94"/>
      <c r="FT193" s="94"/>
      <c r="FU193" s="94"/>
      <c r="FV193" s="94"/>
      <c r="FW193" s="94"/>
      <c r="FX193" s="94"/>
      <c r="FY193" s="94"/>
      <c r="FZ193" s="94"/>
      <c r="GA193" s="94"/>
      <c r="GB193" s="94"/>
      <c r="GC193" s="94"/>
      <c r="GD193" s="94"/>
      <c r="GE193" s="94"/>
      <c r="GF193" s="94"/>
      <c r="GG193" s="94"/>
      <c r="GH193" s="94"/>
      <c r="GI193" s="94"/>
      <c r="GJ193" s="94"/>
      <c r="GK193" s="94"/>
      <c r="GL193" s="94"/>
      <c r="GM193" s="94"/>
      <c r="GN193" s="94"/>
      <c r="GO193" s="94"/>
      <c r="GP193" s="94"/>
      <c r="GQ193" s="94"/>
      <c r="GR193" s="77"/>
      <c r="GS193" s="77"/>
      <c r="GT193" s="77"/>
      <c r="GU193" s="77"/>
      <c r="GV193" s="77"/>
      <c r="GW193" s="77"/>
      <c r="GX193" s="77"/>
      <c r="GY193" s="77"/>
      <c r="GZ193" s="77"/>
      <c r="HA193" s="77"/>
      <c r="HB193" s="77"/>
      <c r="HC193" s="77"/>
      <c r="HD193" s="77"/>
      <c r="HE193" s="77"/>
      <c r="HF193" s="77"/>
      <c r="HG193" s="77"/>
      <c r="HH193" s="77"/>
      <c r="HI193" s="77"/>
      <c r="HJ193" s="77"/>
      <c r="HK193" s="77"/>
      <c r="HL193" s="77"/>
      <c r="HM193" s="77"/>
      <c r="HN193" s="77"/>
      <c r="HO193" s="77"/>
      <c r="HP193" s="77"/>
      <c r="HQ193" s="77"/>
      <c r="HR193" s="77"/>
      <c r="HS193" s="77"/>
      <c r="HT193" s="77"/>
      <c r="HU193" s="77"/>
      <c r="HV193" s="77"/>
      <c r="HW193" s="77"/>
      <c r="HX193" s="77"/>
      <c r="HY193" s="77"/>
      <c r="HZ193" s="77"/>
      <c r="IA193" s="77"/>
      <c r="IB193" s="77"/>
      <c r="IC193" s="77"/>
      <c r="ID193" s="77"/>
      <c r="IE193" s="77"/>
      <c r="IF193" s="77"/>
      <c r="IG193" s="77"/>
      <c r="IH193" s="77"/>
      <c r="II193" s="77"/>
      <c r="IJ193" s="77"/>
      <c r="IK193" s="77"/>
      <c r="IL193" s="77"/>
      <c r="IM193" s="77"/>
      <c r="IN193" s="77"/>
      <c r="IO193" s="77"/>
      <c r="IP193" s="77"/>
      <c r="IQ193" s="77"/>
      <c r="IR193" s="77"/>
      <c r="IS193" s="77"/>
      <c r="IT193" s="77"/>
      <c r="IU193" s="77"/>
      <c r="IV193" s="77"/>
    </row>
    <row r="194" spans="1:256" ht="46.8">
      <c r="A194" s="90">
        <v>2</v>
      </c>
      <c r="B194" s="90" t="s">
        <v>1923</v>
      </c>
      <c r="C194" s="91" t="s">
        <v>1963</v>
      </c>
      <c r="D194" s="91" t="s">
        <v>1966</v>
      </c>
      <c r="E194" s="91" t="s">
        <v>1967</v>
      </c>
      <c r="F194" s="91" t="s">
        <v>733</v>
      </c>
      <c r="G194" s="91" t="s">
        <v>734</v>
      </c>
      <c r="H194" s="90">
        <v>71</v>
      </c>
      <c r="I194" s="90">
        <v>4</v>
      </c>
      <c r="J194" s="90" t="s">
        <v>735</v>
      </c>
      <c r="K194" s="90">
        <v>2022</v>
      </c>
      <c r="L194" s="90">
        <v>4</v>
      </c>
      <c r="M194" s="71" t="s">
        <v>8</v>
      </c>
      <c r="N194" s="71" t="s">
        <v>173</v>
      </c>
      <c r="O194" s="71" t="s">
        <v>107</v>
      </c>
      <c r="P194" s="90" t="s">
        <v>84</v>
      </c>
      <c r="Q194" s="91" t="s">
        <v>117</v>
      </c>
      <c r="R194" s="71" t="s">
        <v>24</v>
      </c>
      <c r="S194" s="71" t="s">
        <v>73</v>
      </c>
      <c r="T194" s="91" t="s">
        <v>736</v>
      </c>
      <c r="U194" s="91" t="s">
        <v>737</v>
      </c>
      <c r="V194" s="90" t="s">
        <v>1624</v>
      </c>
      <c r="W194" s="93" t="str">
        <f>HYPERLINK("http://dx.doi.org/10.1109/TVT.2022.3146765","http://dx.doi.org/10.1109/TVT.2022.3146765")</f>
        <v>http://dx.doi.org/10.1109/TVT.2022.3146765</v>
      </c>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4"/>
      <c r="DK194" s="94"/>
      <c r="DL194" s="94"/>
      <c r="DM194" s="94"/>
      <c r="DN194" s="94"/>
      <c r="DO194" s="94"/>
      <c r="DP194" s="94"/>
      <c r="DQ194" s="94"/>
      <c r="DR194" s="94"/>
      <c r="DS194" s="94"/>
      <c r="DT194" s="94"/>
      <c r="DU194" s="94"/>
      <c r="DV194" s="94"/>
      <c r="DW194" s="94"/>
      <c r="DX194" s="94"/>
      <c r="DY194" s="94"/>
      <c r="DZ194" s="94"/>
      <c r="EA194" s="94"/>
      <c r="EB194" s="94"/>
      <c r="EC194" s="94"/>
      <c r="ED194" s="94"/>
      <c r="EE194" s="94"/>
      <c r="EF194" s="94"/>
      <c r="EG194" s="94"/>
      <c r="EH194" s="94"/>
      <c r="EI194" s="94"/>
      <c r="EJ194" s="94"/>
      <c r="EK194" s="94"/>
      <c r="EL194" s="94"/>
      <c r="EM194" s="94"/>
      <c r="EN194" s="94"/>
      <c r="EO194" s="94"/>
      <c r="EP194" s="94"/>
      <c r="EQ194" s="94"/>
      <c r="ER194" s="94"/>
      <c r="ES194" s="94"/>
      <c r="ET194" s="94"/>
      <c r="EU194" s="94"/>
      <c r="EV194" s="94"/>
      <c r="EW194" s="94"/>
      <c r="EX194" s="94"/>
      <c r="EY194" s="94"/>
      <c r="EZ194" s="94"/>
      <c r="FA194" s="94"/>
      <c r="FB194" s="94"/>
      <c r="FC194" s="94"/>
      <c r="FD194" s="94"/>
      <c r="FE194" s="94"/>
      <c r="FF194" s="94"/>
      <c r="FG194" s="94"/>
      <c r="FH194" s="94"/>
      <c r="FI194" s="94"/>
      <c r="FJ194" s="94"/>
      <c r="FK194" s="94"/>
      <c r="FL194" s="94"/>
      <c r="FM194" s="94"/>
      <c r="FN194" s="94"/>
      <c r="FO194" s="94"/>
      <c r="FP194" s="94"/>
      <c r="FQ194" s="94"/>
      <c r="FR194" s="94"/>
      <c r="FS194" s="94"/>
      <c r="FT194" s="94"/>
      <c r="FU194" s="94"/>
      <c r="FV194" s="94"/>
      <c r="FW194" s="94"/>
      <c r="FX194" s="94"/>
      <c r="FY194" s="94"/>
      <c r="FZ194" s="94"/>
      <c r="GA194" s="94"/>
      <c r="GB194" s="94"/>
      <c r="GC194" s="94"/>
      <c r="GD194" s="94"/>
      <c r="GE194" s="94"/>
      <c r="GF194" s="94"/>
      <c r="GG194" s="94"/>
      <c r="GH194" s="94"/>
      <c r="GI194" s="94"/>
      <c r="GJ194" s="94"/>
      <c r="GK194" s="94"/>
      <c r="GL194" s="94"/>
      <c r="GM194" s="94"/>
      <c r="GN194" s="94"/>
      <c r="GO194" s="94"/>
      <c r="GP194" s="94"/>
      <c r="GQ194" s="94"/>
    </row>
    <row r="195" spans="1:256" ht="62.4">
      <c r="A195" s="90">
        <v>3</v>
      </c>
      <c r="B195" s="90" t="s">
        <v>1923</v>
      </c>
      <c r="C195" s="91" t="s">
        <v>1963</v>
      </c>
      <c r="D195" s="91" t="s">
        <v>1966</v>
      </c>
      <c r="E195" s="91" t="s">
        <v>1968</v>
      </c>
      <c r="F195" s="91" t="s">
        <v>738</v>
      </c>
      <c r="G195" s="91" t="s">
        <v>739</v>
      </c>
      <c r="H195" s="90">
        <v>11</v>
      </c>
      <c r="I195" s="90">
        <v>5</v>
      </c>
      <c r="J195" s="90" t="s">
        <v>740</v>
      </c>
      <c r="K195" s="90">
        <v>2022</v>
      </c>
      <c r="L195" s="90">
        <v>5</v>
      </c>
      <c r="M195" s="71" t="s">
        <v>8</v>
      </c>
      <c r="N195" s="71" t="s">
        <v>173</v>
      </c>
      <c r="O195" s="71" t="s">
        <v>107</v>
      </c>
      <c r="P195" s="90" t="s">
        <v>84</v>
      </c>
      <c r="Q195" s="91" t="s">
        <v>117</v>
      </c>
      <c r="R195" s="71" t="s">
        <v>24</v>
      </c>
      <c r="S195" s="71" t="s">
        <v>73</v>
      </c>
      <c r="T195" s="91" t="s">
        <v>741</v>
      </c>
      <c r="U195" s="91" t="s">
        <v>742</v>
      </c>
      <c r="V195" s="90" t="s">
        <v>1624</v>
      </c>
      <c r="W195" s="93" t="str">
        <f>HYPERLINK("http://dx.doi.org/10.1109/LWC.2022.3153309","http://dx.doi.org/10.1109/LWC.2022.3153309")</f>
        <v>http://dx.doi.org/10.1109/LWC.2022.3153309</v>
      </c>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4"/>
      <c r="DK195" s="94"/>
      <c r="DL195" s="94"/>
      <c r="DM195" s="94"/>
      <c r="DN195" s="94"/>
      <c r="DO195" s="94"/>
      <c r="DP195" s="94"/>
      <c r="DQ195" s="94"/>
      <c r="DR195" s="94"/>
      <c r="DS195" s="94"/>
      <c r="DT195" s="94"/>
      <c r="DU195" s="94"/>
      <c r="DV195" s="94"/>
      <c r="DW195" s="94"/>
      <c r="DX195" s="94"/>
      <c r="DY195" s="94"/>
      <c r="DZ195" s="94"/>
      <c r="EA195" s="94"/>
      <c r="EB195" s="94"/>
      <c r="EC195" s="94"/>
      <c r="ED195" s="94"/>
      <c r="EE195" s="94"/>
      <c r="EF195" s="94"/>
      <c r="EG195" s="94"/>
      <c r="EH195" s="94"/>
      <c r="EI195" s="94"/>
      <c r="EJ195" s="94"/>
      <c r="EK195" s="94"/>
      <c r="EL195" s="94"/>
      <c r="EM195" s="94"/>
      <c r="EN195" s="94"/>
      <c r="EO195" s="94"/>
      <c r="EP195" s="94"/>
      <c r="EQ195" s="94"/>
      <c r="ER195" s="94"/>
      <c r="ES195" s="94"/>
      <c r="ET195" s="94"/>
      <c r="EU195" s="94"/>
      <c r="EV195" s="94"/>
      <c r="EW195" s="94"/>
      <c r="EX195" s="94"/>
      <c r="EY195" s="94"/>
      <c r="EZ195" s="94"/>
      <c r="FA195" s="94"/>
      <c r="FB195" s="94"/>
      <c r="FC195" s="94"/>
      <c r="FD195" s="94"/>
      <c r="FE195" s="94"/>
      <c r="FF195" s="94"/>
      <c r="FG195" s="94"/>
      <c r="FH195" s="94"/>
      <c r="FI195" s="94"/>
      <c r="FJ195" s="94"/>
      <c r="FK195" s="94"/>
      <c r="FL195" s="94"/>
      <c r="FM195" s="94"/>
      <c r="FN195" s="94"/>
      <c r="FO195" s="94"/>
      <c r="FP195" s="94"/>
      <c r="FQ195" s="94"/>
      <c r="FR195" s="94"/>
      <c r="FS195" s="94"/>
      <c r="FT195" s="94"/>
      <c r="FU195" s="94"/>
      <c r="FV195" s="94"/>
      <c r="FW195" s="94"/>
      <c r="FX195" s="94"/>
      <c r="FY195" s="94"/>
      <c r="FZ195" s="94"/>
      <c r="GA195" s="94"/>
      <c r="GB195" s="94"/>
      <c r="GC195" s="94"/>
      <c r="GD195" s="94"/>
      <c r="GE195" s="94"/>
      <c r="GF195" s="94"/>
      <c r="GG195" s="94"/>
      <c r="GH195" s="94"/>
      <c r="GI195" s="94"/>
      <c r="GJ195" s="94"/>
      <c r="GK195" s="94"/>
      <c r="GL195" s="94"/>
      <c r="GM195" s="94"/>
      <c r="GN195" s="94"/>
      <c r="GO195" s="94"/>
      <c r="GP195" s="94"/>
      <c r="GQ195" s="94"/>
    </row>
    <row r="196" spans="1:256" ht="46.8">
      <c r="A196" s="90">
        <v>4</v>
      </c>
      <c r="B196" s="90" t="s">
        <v>1923</v>
      </c>
      <c r="C196" s="91" t="s">
        <v>1963</v>
      </c>
      <c r="D196" s="91" t="s">
        <v>1969</v>
      </c>
      <c r="E196" s="91" t="s">
        <v>1970</v>
      </c>
      <c r="F196" s="91" t="s">
        <v>743</v>
      </c>
      <c r="G196" s="91" t="s">
        <v>744</v>
      </c>
      <c r="H196" s="90">
        <v>23</v>
      </c>
      <c r="I196" s="90">
        <v>4</v>
      </c>
      <c r="J196" s="90" t="s">
        <v>745</v>
      </c>
      <c r="K196" s="90">
        <v>2022</v>
      </c>
      <c r="L196" s="90"/>
      <c r="M196" s="71" t="s">
        <v>8</v>
      </c>
      <c r="N196" s="71" t="s">
        <v>173</v>
      </c>
      <c r="O196" s="71" t="s">
        <v>107</v>
      </c>
      <c r="P196" s="90" t="s">
        <v>73</v>
      </c>
      <c r="Q196" s="91" t="s">
        <v>74</v>
      </c>
      <c r="R196" s="71" t="s">
        <v>23</v>
      </c>
      <c r="S196" s="71" t="s">
        <v>73</v>
      </c>
      <c r="T196" s="91" t="s">
        <v>746</v>
      </c>
      <c r="U196" s="91" t="s">
        <v>747</v>
      </c>
      <c r="V196" s="90" t="s">
        <v>1624</v>
      </c>
      <c r="W196" s="93" t="str">
        <f>HYPERLINK("http://dx.doi.org/10.53106/160792642022072304019","http://dx.doi.org/10.53106/160792642022072304019")</f>
        <v>http://dx.doi.org/10.53106/160792642022072304019</v>
      </c>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4"/>
      <c r="DK196" s="94"/>
      <c r="DL196" s="94"/>
      <c r="DM196" s="94"/>
      <c r="DN196" s="94"/>
      <c r="DO196" s="94"/>
      <c r="DP196" s="94"/>
      <c r="DQ196" s="94"/>
      <c r="DR196" s="94"/>
      <c r="DS196" s="94"/>
      <c r="DT196" s="94"/>
      <c r="DU196" s="94"/>
      <c r="DV196" s="94"/>
      <c r="DW196" s="94"/>
      <c r="DX196" s="94"/>
      <c r="DY196" s="94"/>
      <c r="DZ196" s="94"/>
      <c r="EA196" s="94"/>
      <c r="EB196" s="94"/>
      <c r="EC196" s="94"/>
      <c r="ED196" s="94"/>
      <c r="EE196" s="94"/>
      <c r="EF196" s="94"/>
      <c r="EG196" s="94"/>
      <c r="EH196" s="94"/>
      <c r="EI196" s="94"/>
      <c r="EJ196" s="94"/>
      <c r="EK196" s="94"/>
      <c r="EL196" s="94"/>
      <c r="EM196" s="94"/>
      <c r="EN196" s="94"/>
      <c r="EO196" s="94"/>
      <c r="EP196" s="94"/>
      <c r="EQ196" s="94"/>
      <c r="ER196" s="94"/>
      <c r="ES196" s="94"/>
      <c r="ET196" s="94"/>
      <c r="EU196" s="94"/>
      <c r="EV196" s="94"/>
      <c r="EW196" s="94"/>
      <c r="EX196" s="94"/>
      <c r="EY196" s="94"/>
      <c r="EZ196" s="94"/>
      <c r="FA196" s="94"/>
      <c r="FB196" s="94"/>
      <c r="FC196" s="94"/>
      <c r="FD196" s="94"/>
      <c r="FE196" s="94"/>
      <c r="FF196" s="94"/>
      <c r="FG196" s="94"/>
      <c r="FH196" s="94"/>
      <c r="FI196" s="94"/>
      <c r="FJ196" s="94"/>
      <c r="FK196" s="94"/>
      <c r="FL196" s="94"/>
      <c r="FM196" s="94"/>
      <c r="FN196" s="94"/>
      <c r="FO196" s="94"/>
      <c r="FP196" s="94"/>
      <c r="FQ196" s="94"/>
      <c r="FR196" s="94"/>
      <c r="FS196" s="94"/>
      <c r="FT196" s="94"/>
      <c r="FU196" s="94"/>
      <c r="FV196" s="94"/>
      <c r="FW196" s="94"/>
      <c r="FX196" s="94"/>
      <c r="FY196" s="94"/>
      <c r="FZ196" s="94"/>
      <c r="GA196" s="94"/>
      <c r="GB196" s="94"/>
      <c r="GC196" s="94"/>
      <c r="GD196" s="94"/>
      <c r="GE196" s="94"/>
      <c r="GF196" s="94"/>
      <c r="GG196" s="94"/>
      <c r="GH196" s="94"/>
      <c r="GI196" s="94"/>
      <c r="GJ196" s="94"/>
      <c r="GK196" s="94"/>
      <c r="GL196" s="94"/>
      <c r="GM196" s="94"/>
      <c r="GN196" s="94"/>
      <c r="GO196" s="94"/>
      <c r="GP196" s="94"/>
      <c r="GQ196" s="94"/>
    </row>
    <row r="197" spans="1:256" ht="62.4">
      <c r="A197" s="90">
        <v>5</v>
      </c>
      <c r="B197" s="90" t="s">
        <v>1923</v>
      </c>
      <c r="C197" s="91" t="s">
        <v>1963</v>
      </c>
      <c r="D197" s="91" t="s">
        <v>1966</v>
      </c>
      <c r="E197" s="91" t="s">
        <v>1971</v>
      </c>
      <c r="F197" s="91" t="s">
        <v>748</v>
      </c>
      <c r="G197" s="91" t="s">
        <v>749</v>
      </c>
      <c r="H197" s="90">
        <v>67</v>
      </c>
      <c r="I197" s="90">
        <v>3</v>
      </c>
      <c r="J197" s="90" t="s">
        <v>750</v>
      </c>
      <c r="K197" s="90">
        <v>2022</v>
      </c>
      <c r="L197" s="90">
        <v>3</v>
      </c>
      <c r="M197" s="71" t="s">
        <v>8</v>
      </c>
      <c r="N197" s="71" t="s">
        <v>173</v>
      </c>
      <c r="O197" s="71" t="s">
        <v>107</v>
      </c>
      <c r="P197" s="90" t="s">
        <v>84</v>
      </c>
      <c r="Q197" s="91" t="s">
        <v>117</v>
      </c>
      <c r="R197" s="71" t="s">
        <v>24</v>
      </c>
      <c r="S197" s="71" t="s">
        <v>73</v>
      </c>
      <c r="T197" s="91" t="s">
        <v>751</v>
      </c>
      <c r="U197" s="91" t="s">
        <v>752</v>
      </c>
      <c r="V197" s="90" t="s">
        <v>1624</v>
      </c>
      <c r="W197" s="93" t="str">
        <f>HYPERLINK("http://dx.doi.org/10.1134/S1064226922030093","http://dx.doi.org/10.1134/S1064226922030093")</f>
        <v>http://dx.doi.org/10.1134/S1064226922030093</v>
      </c>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4"/>
      <c r="DK197" s="94"/>
      <c r="DL197" s="94"/>
      <c r="DM197" s="94"/>
      <c r="DN197" s="94"/>
      <c r="DO197" s="94"/>
      <c r="DP197" s="94"/>
      <c r="DQ197" s="94"/>
      <c r="DR197" s="94"/>
      <c r="DS197" s="94"/>
      <c r="DT197" s="94"/>
      <c r="DU197" s="94"/>
      <c r="DV197" s="94"/>
      <c r="DW197" s="94"/>
      <c r="DX197" s="94"/>
      <c r="DY197" s="94"/>
      <c r="DZ197" s="94"/>
      <c r="EA197" s="94"/>
      <c r="EB197" s="94"/>
      <c r="EC197" s="94"/>
      <c r="ED197" s="94"/>
      <c r="EE197" s="94"/>
      <c r="EF197" s="94"/>
      <c r="EG197" s="94"/>
      <c r="EH197" s="94"/>
      <c r="EI197" s="94"/>
      <c r="EJ197" s="94"/>
      <c r="EK197" s="94"/>
      <c r="EL197" s="94"/>
      <c r="EM197" s="94"/>
      <c r="EN197" s="94"/>
      <c r="EO197" s="94"/>
      <c r="EP197" s="94"/>
      <c r="EQ197" s="94"/>
      <c r="ER197" s="94"/>
      <c r="ES197" s="94"/>
      <c r="ET197" s="94"/>
      <c r="EU197" s="94"/>
      <c r="EV197" s="94"/>
      <c r="EW197" s="94"/>
      <c r="EX197" s="94"/>
      <c r="EY197" s="94"/>
      <c r="EZ197" s="94"/>
      <c r="FA197" s="94"/>
      <c r="FB197" s="94"/>
      <c r="FC197" s="94"/>
      <c r="FD197" s="94"/>
      <c r="FE197" s="94"/>
      <c r="FF197" s="94"/>
      <c r="FG197" s="94"/>
      <c r="FH197" s="94"/>
      <c r="FI197" s="94"/>
      <c r="FJ197" s="94"/>
      <c r="FK197" s="94"/>
      <c r="FL197" s="94"/>
      <c r="FM197" s="94"/>
      <c r="FN197" s="94"/>
      <c r="FO197" s="94"/>
      <c r="FP197" s="94"/>
      <c r="FQ197" s="94"/>
      <c r="FR197" s="94"/>
      <c r="FS197" s="94"/>
      <c r="FT197" s="94"/>
      <c r="FU197" s="94"/>
      <c r="FV197" s="94"/>
      <c r="FW197" s="94"/>
      <c r="FX197" s="94"/>
      <c r="FY197" s="94"/>
      <c r="FZ197" s="94"/>
      <c r="GA197" s="94"/>
      <c r="GB197" s="94"/>
      <c r="GC197" s="94"/>
      <c r="GD197" s="94"/>
      <c r="GE197" s="94"/>
      <c r="GF197" s="94"/>
      <c r="GG197" s="94"/>
      <c r="GH197" s="94"/>
      <c r="GI197" s="94"/>
      <c r="GJ197" s="94"/>
      <c r="GK197" s="94"/>
      <c r="GL197" s="94"/>
      <c r="GM197" s="94"/>
      <c r="GN197" s="94"/>
      <c r="GO197" s="94"/>
      <c r="GP197" s="94"/>
      <c r="GQ197" s="94"/>
    </row>
    <row r="198" spans="1:256" ht="62.4">
      <c r="A198" s="90">
        <v>6</v>
      </c>
      <c r="B198" s="90" t="s">
        <v>1923</v>
      </c>
      <c r="C198" s="91" t="s">
        <v>1963</v>
      </c>
      <c r="D198" s="91" t="s">
        <v>1972</v>
      </c>
      <c r="E198" s="91" t="s">
        <v>1973</v>
      </c>
      <c r="F198" s="91" t="s">
        <v>753</v>
      </c>
      <c r="G198" s="91" t="s">
        <v>754</v>
      </c>
      <c r="H198" s="90">
        <v>34</v>
      </c>
      <c r="I198" s="90">
        <v>5</v>
      </c>
      <c r="J198" s="90" t="s">
        <v>755</v>
      </c>
      <c r="K198" s="90">
        <v>2022</v>
      </c>
      <c r="L198" s="90"/>
      <c r="M198" s="71" t="s">
        <v>8</v>
      </c>
      <c r="N198" s="71" t="s">
        <v>173</v>
      </c>
      <c r="O198" s="71" t="s">
        <v>107</v>
      </c>
      <c r="P198" s="90" t="s">
        <v>73</v>
      </c>
      <c r="Q198" s="91" t="s">
        <v>531</v>
      </c>
      <c r="R198" s="71" t="s">
        <v>24</v>
      </c>
      <c r="S198" s="71" t="s">
        <v>73</v>
      </c>
      <c r="T198" s="91" t="s">
        <v>756</v>
      </c>
      <c r="U198" s="91"/>
      <c r="V198" s="90" t="s">
        <v>1624</v>
      </c>
      <c r="W198" s="93" t="str">
        <f>HYPERLINK("http://dx.doi.org/10.18494/SAM3768","http://dx.doi.org/10.18494/SAM3768")</f>
        <v>http://dx.doi.org/10.18494/SAM3768</v>
      </c>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c r="DP198" s="94"/>
      <c r="DQ198" s="94"/>
      <c r="DR198" s="94"/>
      <c r="DS198" s="94"/>
      <c r="DT198" s="94"/>
      <c r="DU198" s="94"/>
      <c r="DV198" s="94"/>
      <c r="DW198" s="94"/>
      <c r="DX198" s="94"/>
      <c r="DY198" s="94"/>
      <c r="DZ198" s="94"/>
      <c r="EA198" s="94"/>
      <c r="EB198" s="94"/>
      <c r="EC198" s="94"/>
      <c r="ED198" s="94"/>
      <c r="EE198" s="94"/>
      <c r="EF198" s="94"/>
      <c r="EG198" s="94"/>
      <c r="EH198" s="94"/>
      <c r="EI198" s="94"/>
      <c r="EJ198" s="94"/>
      <c r="EK198" s="94"/>
      <c r="EL198" s="94"/>
      <c r="EM198" s="94"/>
      <c r="EN198" s="94"/>
      <c r="EO198" s="94"/>
      <c r="EP198" s="94"/>
      <c r="EQ198" s="94"/>
      <c r="ER198" s="94"/>
      <c r="ES198" s="94"/>
      <c r="ET198" s="94"/>
      <c r="EU198" s="94"/>
      <c r="EV198" s="94"/>
      <c r="EW198" s="94"/>
      <c r="EX198" s="94"/>
      <c r="EY198" s="94"/>
      <c r="EZ198" s="94"/>
      <c r="FA198" s="94"/>
      <c r="FB198" s="94"/>
      <c r="FC198" s="94"/>
      <c r="FD198" s="94"/>
      <c r="FE198" s="94"/>
      <c r="FF198" s="94"/>
      <c r="FG198" s="94"/>
      <c r="FH198" s="94"/>
      <c r="FI198" s="94"/>
      <c r="FJ198" s="94"/>
      <c r="FK198" s="94"/>
      <c r="FL198" s="94"/>
      <c r="FM198" s="94"/>
      <c r="FN198" s="94"/>
      <c r="FO198" s="94"/>
      <c r="FP198" s="94"/>
      <c r="FQ198" s="94"/>
      <c r="FR198" s="94"/>
      <c r="FS198" s="94"/>
      <c r="FT198" s="94"/>
      <c r="FU198" s="94"/>
      <c r="FV198" s="94"/>
      <c r="FW198" s="94"/>
      <c r="FX198" s="94"/>
      <c r="FY198" s="94"/>
      <c r="FZ198" s="94"/>
      <c r="GA198" s="94"/>
      <c r="GB198" s="94"/>
      <c r="GC198" s="94"/>
      <c r="GD198" s="94"/>
      <c r="GE198" s="94"/>
      <c r="GF198" s="94"/>
      <c r="GG198" s="94"/>
      <c r="GH198" s="94"/>
      <c r="GI198" s="94"/>
      <c r="GJ198" s="94"/>
      <c r="GK198" s="94"/>
      <c r="GL198" s="94"/>
      <c r="GM198" s="94"/>
      <c r="GN198" s="94"/>
      <c r="GO198" s="94"/>
      <c r="GP198" s="94"/>
      <c r="GQ198" s="94"/>
    </row>
    <row r="199" spans="1:256" ht="93.6">
      <c r="A199" s="90">
        <v>7</v>
      </c>
      <c r="B199" s="90" t="s">
        <v>1923</v>
      </c>
      <c r="C199" s="91" t="s">
        <v>1963</v>
      </c>
      <c r="D199" s="91" t="s">
        <v>1972</v>
      </c>
      <c r="E199" s="91" t="s">
        <v>1974</v>
      </c>
      <c r="F199" s="91" t="s">
        <v>757</v>
      </c>
      <c r="G199" s="91" t="s">
        <v>754</v>
      </c>
      <c r="H199" s="90">
        <v>34</v>
      </c>
      <c r="I199" s="90">
        <v>5</v>
      </c>
      <c r="J199" s="90" t="s">
        <v>758</v>
      </c>
      <c r="K199" s="90">
        <v>2022</v>
      </c>
      <c r="L199" s="90"/>
      <c r="M199" s="71" t="s">
        <v>8</v>
      </c>
      <c r="N199" s="71" t="s">
        <v>173</v>
      </c>
      <c r="O199" s="71" t="s">
        <v>107</v>
      </c>
      <c r="P199" s="90" t="s">
        <v>73</v>
      </c>
      <c r="Q199" s="91" t="s">
        <v>531</v>
      </c>
      <c r="R199" s="71" t="s">
        <v>24</v>
      </c>
      <c r="S199" s="71" t="s">
        <v>73</v>
      </c>
      <c r="T199" s="91" t="s">
        <v>756</v>
      </c>
      <c r="U199" s="91"/>
      <c r="V199" s="90" t="s">
        <v>1624</v>
      </c>
      <c r="W199" s="93" t="str">
        <f>HYPERLINK("http://dx.doi.org/10.18494/SAM3764","http://dx.doi.org/10.18494/SAM3764")</f>
        <v>http://dx.doi.org/10.18494/SAM3764</v>
      </c>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c r="DP199" s="94"/>
      <c r="DQ199" s="94"/>
      <c r="DR199" s="94"/>
      <c r="DS199" s="94"/>
      <c r="DT199" s="94"/>
      <c r="DU199" s="94"/>
      <c r="DV199" s="94"/>
      <c r="DW199" s="94"/>
      <c r="DX199" s="94"/>
      <c r="DY199" s="94"/>
      <c r="DZ199" s="94"/>
      <c r="EA199" s="94"/>
      <c r="EB199" s="94"/>
      <c r="EC199" s="94"/>
      <c r="ED199" s="94"/>
      <c r="EE199" s="94"/>
      <c r="EF199" s="94"/>
      <c r="EG199" s="94"/>
      <c r="EH199" s="94"/>
      <c r="EI199" s="94"/>
      <c r="EJ199" s="94"/>
      <c r="EK199" s="94"/>
      <c r="EL199" s="94"/>
      <c r="EM199" s="94"/>
      <c r="EN199" s="94"/>
      <c r="EO199" s="94"/>
      <c r="EP199" s="94"/>
      <c r="EQ199" s="94"/>
      <c r="ER199" s="94"/>
      <c r="ES199" s="94"/>
      <c r="ET199" s="94"/>
      <c r="EU199" s="94"/>
      <c r="EV199" s="94"/>
      <c r="EW199" s="94"/>
      <c r="EX199" s="94"/>
      <c r="EY199" s="94"/>
      <c r="EZ199" s="94"/>
      <c r="FA199" s="94"/>
      <c r="FB199" s="94"/>
      <c r="FC199" s="94"/>
      <c r="FD199" s="94"/>
      <c r="FE199" s="94"/>
      <c r="FF199" s="94"/>
      <c r="FG199" s="94"/>
      <c r="FH199" s="94"/>
      <c r="FI199" s="94"/>
      <c r="FJ199" s="94"/>
      <c r="FK199" s="94"/>
      <c r="FL199" s="94"/>
      <c r="FM199" s="94"/>
      <c r="FN199" s="94"/>
      <c r="FO199" s="94"/>
      <c r="FP199" s="94"/>
      <c r="FQ199" s="94"/>
      <c r="FR199" s="94"/>
      <c r="FS199" s="94"/>
      <c r="FT199" s="94"/>
      <c r="FU199" s="94"/>
      <c r="FV199" s="94"/>
      <c r="FW199" s="94"/>
      <c r="FX199" s="94"/>
      <c r="FY199" s="94"/>
      <c r="FZ199" s="94"/>
      <c r="GA199" s="94"/>
      <c r="GB199" s="94"/>
      <c r="GC199" s="94"/>
      <c r="GD199" s="94"/>
      <c r="GE199" s="94"/>
      <c r="GF199" s="94"/>
      <c r="GG199" s="94"/>
      <c r="GH199" s="94"/>
      <c r="GI199" s="94"/>
      <c r="GJ199" s="94"/>
      <c r="GK199" s="94"/>
      <c r="GL199" s="94"/>
      <c r="GM199" s="94"/>
      <c r="GN199" s="94"/>
      <c r="GO199" s="94"/>
      <c r="GP199" s="94"/>
      <c r="GQ199" s="94"/>
    </row>
    <row r="200" spans="1:256" ht="46.8">
      <c r="A200" s="90">
        <v>8</v>
      </c>
      <c r="B200" s="90" t="s">
        <v>1923</v>
      </c>
      <c r="C200" s="91" t="s">
        <v>1963</v>
      </c>
      <c r="D200" s="91" t="s">
        <v>1975</v>
      </c>
      <c r="E200" s="91" t="s">
        <v>1976</v>
      </c>
      <c r="F200" s="91" t="s">
        <v>759</v>
      </c>
      <c r="G200" s="91" t="s">
        <v>760</v>
      </c>
      <c r="H200" s="90">
        <v>81</v>
      </c>
      <c r="I200" s="90">
        <v>5</v>
      </c>
      <c r="J200" s="90" t="s">
        <v>761</v>
      </c>
      <c r="K200" s="90">
        <v>2022</v>
      </c>
      <c r="L200" s="90">
        <v>2</v>
      </c>
      <c r="M200" s="71" t="s">
        <v>8</v>
      </c>
      <c r="N200" s="71" t="s">
        <v>173</v>
      </c>
      <c r="O200" s="71" t="s">
        <v>107</v>
      </c>
      <c r="P200" s="90" t="s">
        <v>73</v>
      </c>
      <c r="Q200" s="91" t="s">
        <v>316</v>
      </c>
      <c r="R200" s="71" t="s">
        <v>24</v>
      </c>
      <c r="S200" s="71" t="s">
        <v>73</v>
      </c>
      <c r="T200" s="91" t="s">
        <v>762</v>
      </c>
      <c r="U200" s="91" t="s">
        <v>763</v>
      </c>
      <c r="V200" s="90" t="s">
        <v>1624</v>
      </c>
      <c r="W200" s="93" t="str">
        <f>HYPERLINK("http://dx.doi.org/10.1007/s11042-022-12000-4","http://dx.doi.org/10.1007/s11042-022-12000-4")</f>
        <v>http://dx.doi.org/10.1007/s11042-022-12000-4</v>
      </c>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c r="DP200" s="94"/>
      <c r="DQ200" s="94"/>
      <c r="DR200" s="94"/>
      <c r="DS200" s="94"/>
      <c r="DT200" s="94"/>
      <c r="DU200" s="94"/>
      <c r="DV200" s="94"/>
      <c r="DW200" s="94"/>
      <c r="DX200" s="94"/>
      <c r="DY200" s="94"/>
      <c r="DZ200" s="94"/>
      <c r="EA200" s="94"/>
      <c r="EB200" s="94"/>
      <c r="EC200" s="94"/>
      <c r="ED200" s="94"/>
      <c r="EE200" s="94"/>
      <c r="EF200" s="94"/>
      <c r="EG200" s="94"/>
      <c r="EH200" s="94"/>
      <c r="EI200" s="94"/>
      <c r="EJ200" s="94"/>
      <c r="EK200" s="94"/>
      <c r="EL200" s="94"/>
      <c r="EM200" s="94"/>
      <c r="EN200" s="94"/>
      <c r="EO200" s="94"/>
      <c r="EP200" s="94"/>
      <c r="EQ200" s="94"/>
      <c r="ER200" s="94"/>
      <c r="ES200" s="94"/>
      <c r="ET200" s="94"/>
      <c r="EU200" s="94"/>
      <c r="EV200" s="94"/>
      <c r="EW200" s="94"/>
      <c r="EX200" s="94"/>
      <c r="EY200" s="94"/>
      <c r="EZ200" s="94"/>
      <c r="FA200" s="94"/>
      <c r="FB200" s="94"/>
      <c r="FC200" s="94"/>
      <c r="FD200" s="94"/>
      <c r="FE200" s="94"/>
      <c r="FF200" s="94"/>
      <c r="FG200" s="94"/>
      <c r="FH200" s="94"/>
      <c r="FI200" s="94"/>
      <c r="FJ200" s="94"/>
      <c r="FK200" s="94"/>
      <c r="FL200" s="94"/>
      <c r="FM200" s="94"/>
      <c r="FN200" s="94"/>
      <c r="FO200" s="94"/>
      <c r="FP200" s="94"/>
      <c r="FQ200" s="94"/>
      <c r="FR200" s="94"/>
      <c r="FS200" s="94"/>
      <c r="FT200" s="94"/>
      <c r="FU200" s="94"/>
      <c r="FV200" s="94"/>
      <c r="FW200" s="94"/>
      <c r="FX200" s="94"/>
      <c r="FY200" s="94"/>
      <c r="FZ200" s="94"/>
      <c r="GA200" s="94"/>
      <c r="GB200" s="94"/>
      <c r="GC200" s="94"/>
      <c r="GD200" s="94"/>
      <c r="GE200" s="94"/>
      <c r="GF200" s="94"/>
      <c r="GG200" s="94"/>
      <c r="GH200" s="94"/>
      <c r="GI200" s="94"/>
      <c r="GJ200" s="94"/>
      <c r="GK200" s="94"/>
      <c r="GL200" s="94"/>
      <c r="GM200" s="94"/>
      <c r="GN200" s="94"/>
      <c r="GO200" s="94"/>
      <c r="GP200" s="94"/>
      <c r="GQ200" s="94"/>
    </row>
    <row r="201" spans="1:256" s="82" customFormat="1" ht="46.8" hidden="1">
      <c r="A201" s="90">
        <v>9</v>
      </c>
      <c r="B201" s="124"/>
      <c r="C201" s="156" t="s">
        <v>1977</v>
      </c>
      <c r="D201" s="156" t="s">
        <v>1978</v>
      </c>
      <c r="E201" s="129" t="s">
        <v>1976</v>
      </c>
      <c r="F201" s="157" t="s">
        <v>759</v>
      </c>
      <c r="G201" s="129" t="s">
        <v>760</v>
      </c>
      <c r="H201" s="79">
        <v>81</v>
      </c>
      <c r="I201" s="79">
        <v>5</v>
      </c>
      <c r="J201" s="79" t="s">
        <v>761</v>
      </c>
      <c r="K201" s="79">
        <v>2022</v>
      </c>
      <c r="L201" s="79">
        <v>2</v>
      </c>
      <c r="M201" s="109" t="s">
        <v>8</v>
      </c>
      <c r="N201" s="109" t="s">
        <v>173</v>
      </c>
      <c r="O201" s="109" t="s">
        <v>67</v>
      </c>
      <c r="P201" s="79" t="s">
        <v>73</v>
      </c>
      <c r="Q201" s="129" t="s">
        <v>316</v>
      </c>
      <c r="R201" s="124"/>
      <c r="S201" s="124"/>
      <c r="T201" s="129" t="s">
        <v>762</v>
      </c>
      <c r="U201" s="129" t="s">
        <v>763</v>
      </c>
      <c r="V201" s="79" t="s">
        <v>1624</v>
      </c>
      <c r="W201" s="158" t="s">
        <v>764</v>
      </c>
    </row>
    <row r="202" spans="1:256" ht="46.8">
      <c r="A202" s="90">
        <v>10</v>
      </c>
      <c r="B202" s="90" t="s">
        <v>1923</v>
      </c>
      <c r="C202" s="91" t="s">
        <v>1963</v>
      </c>
      <c r="D202" s="91" t="s">
        <v>1979</v>
      </c>
      <c r="E202" s="91" t="s">
        <v>1980</v>
      </c>
      <c r="F202" s="91" t="s">
        <v>765</v>
      </c>
      <c r="G202" s="91" t="s">
        <v>766</v>
      </c>
      <c r="H202" s="90">
        <v>22</v>
      </c>
      <c r="I202" s="90">
        <v>6</v>
      </c>
      <c r="J202" s="90" t="s">
        <v>767</v>
      </c>
      <c r="K202" s="90">
        <v>2022</v>
      </c>
      <c r="L202" s="90">
        <v>3</v>
      </c>
      <c r="M202" s="71" t="s">
        <v>8</v>
      </c>
      <c r="N202" s="71" t="s">
        <v>173</v>
      </c>
      <c r="O202" s="71" t="s">
        <v>107</v>
      </c>
      <c r="P202" s="90" t="s">
        <v>73</v>
      </c>
      <c r="Q202" s="91" t="s">
        <v>117</v>
      </c>
      <c r="R202" s="71" t="s">
        <v>24</v>
      </c>
      <c r="S202" s="71" t="s">
        <v>73</v>
      </c>
      <c r="T202" s="91" t="s">
        <v>768</v>
      </c>
      <c r="U202" s="91" t="s">
        <v>769</v>
      </c>
      <c r="V202" s="90" t="s">
        <v>1624</v>
      </c>
      <c r="W202" s="93" t="str">
        <f>HYPERLINK("http://dx.doi.org/10.1109/JSEN.2022.3150254","http://dx.doi.org/10.1109/JSEN.2022.3150254")</f>
        <v>http://dx.doi.org/10.1109/JSEN.2022.3150254</v>
      </c>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c r="DE202" s="94"/>
      <c r="DF202" s="94"/>
      <c r="DG202" s="94"/>
      <c r="DH202" s="94"/>
      <c r="DI202" s="94"/>
      <c r="DJ202" s="94"/>
      <c r="DK202" s="94"/>
      <c r="DL202" s="94"/>
      <c r="DM202" s="94"/>
      <c r="DN202" s="94"/>
      <c r="DO202" s="94"/>
      <c r="DP202" s="94"/>
      <c r="DQ202" s="94"/>
      <c r="DR202" s="94"/>
      <c r="DS202" s="94"/>
      <c r="DT202" s="94"/>
      <c r="DU202" s="94"/>
      <c r="DV202" s="94"/>
      <c r="DW202" s="94"/>
      <c r="DX202" s="94"/>
      <c r="DY202" s="94"/>
      <c r="DZ202" s="94"/>
      <c r="EA202" s="94"/>
      <c r="EB202" s="94"/>
      <c r="EC202" s="94"/>
      <c r="ED202" s="94"/>
      <c r="EE202" s="94"/>
      <c r="EF202" s="94"/>
      <c r="EG202" s="94"/>
      <c r="EH202" s="94"/>
      <c r="EI202" s="94"/>
      <c r="EJ202" s="94"/>
      <c r="EK202" s="94"/>
      <c r="EL202" s="94"/>
      <c r="EM202" s="94"/>
      <c r="EN202" s="94"/>
      <c r="EO202" s="94"/>
      <c r="EP202" s="94"/>
      <c r="EQ202" s="94"/>
      <c r="ER202" s="94"/>
      <c r="ES202" s="94"/>
      <c r="ET202" s="94"/>
      <c r="EU202" s="94"/>
      <c r="EV202" s="94"/>
      <c r="EW202" s="94"/>
      <c r="EX202" s="94"/>
      <c r="EY202" s="94"/>
      <c r="EZ202" s="94"/>
      <c r="FA202" s="94"/>
      <c r="FB202" s="94"/>
      <c r="FC202" s="94"/>
      <c r="FD202" s="94"/>
      <c r="FE202" s="94"/>
      <c r="FF202" s="94"/>
      <c r="FG202" s="94"/>
      <c r="FH202" s="94"/>
      <c r="FI202" s="94"/>
      <c r="FJ202" s="94"/>
      <c r="FK202" s="94"/>
      <c r="FL202" s="94"/>
      <c r="FM202" s="94"/>
      <c r="FN202" s="94"/>
      <c r="FO202" s="94"/>
      <c r="FP202" s="94"/>
      <c r="FQ202" s="94"/>
      <c r="FR202" s="94"/>
      <c r="FS202" s="94"/>
      <c r="FT202" s="94"/>
      <c r="FU202" s="94"/>
      <c r="FV202" s="94"/>
      <c r="FW202" s="94"/>
      <c r="FX202" s="94"/>
      <c r="FY202" s="94"/>
      <c r="FZ202" s="94"/>
      <c r="GA202" s="94"/>
      <c r="GB202" s="94"/>
      <c r="GC202" s="94"/>
      <c r="GD202" s="94"/>
      <c r="GE202" s="94"/>
      <c r="GF202" s="94"/>
      <c r="GG202" s="94"/>
      <c r="GH202" s="94"/>
      <c r="GI202" s="94"/>
      <c r="GJ202" s="94"/>
      <c r="GK202" s="94"/>
      <c r="GL202" s="94"/>
      <c r="GM202" s="94"/>
      <c r="GN202" s="94"/>
      <c r="GO202" s="94"/>
      <c r="GP202" s="94"/>
      <c r="GQ202" s="94"/>
    </row>
    <row r="203" spans="1:256" ht="64.5" customHeight="1">
      <c r="A203" s="90">
        <v>11</v>
      </c>
      <c r="B203" s="90" t="s">
        <v>1923</v>
      </c>
      <c r="C203" s="91" t="s">
        <v>1963</v>
      </c>
      <c r="D203" s="91" t="s">
        <v>1975</v>
      </c>
      <c r="E203" s="91" t="s">
        <v>1981</v>
      </c>
      <c r="F203" s="91" t="s">
        <v>770</v>
      </c>
      <c r="G203" s="91" t="s">
        <v>483</v>
      </c>
      <c r="H203" s="90">
        <v>10</v>
      </c>
      <c r="I203" s="90">
        <v>10</v>
      </c>
      <c r="J203" s="90">
        <v>1736</v>
      </c>
      <c r="K203" s="90">
        <v>2022</v>
      </c>
      <c r="L203" s="90">
        <v>5</v>
      </c>
      <c r="M203" s="71" t="s">
        <v>8</v>
      </c>
      <c r="N203" s="71" t="s">
        <v>173</v>
      </c>
      <c r="O203" s="71" t="s">
        <v>107</v>
      </c>
      <c r="P203" s="90" t="s">
        <v>73</v>
      </c>
      <c r="Q203" s="91" t="s">
        <v>187</v>
      </c>
      <c r="R203" s="71" t="s">
        <v>24</v>
      </c>
      <c r="S203" s="71" t="s">
        <v>73</v>
      </c>
      <c r="T203" s="91"/>
      <c r="U203" s="91" t="s">
        <v>485</v>
      </c>
      <c r="V203" s="90" t="s">
        <v>1624</v>
      </c>
      <c r="W203" s="93" t="str">
        <f>HYPERLINK("http://dx.doi.org/10.3390/math10101736","http://dx.doi.org/10.3390/math10101736")</f>
        <v>http://dx.doi.org/10.3390/math10101736</v>
      </c>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4"/>
      <c r="DK203" s="94"/>
      <c r="DL203" s="94"/>
      <c r="DM203" s="94"/>
      <c r="DN203" s="94"/>
      <c r="DO203" s="94"/>
      <c r="DP203" s="94"/>
      <c r="DQ203" s="94"/>
      <c r="DR203" s="94"/>
      <c r="DS203" s="94"/>
      <c r="DT203" s="94"/>
      <c r="DU203" s="94"/>
      <c r="DV203" s="94"/>
      <c r="DW203" s="94"/>
      <c r="DX203" s="94"/>
      <c r="DY203" s="94"/>
      <c r="DZ203" s="94"/>
      <c r="EA203" s="94"/>
      <c r="EB203" s="94"/>
      <c r="EC203" s="94"/>
      <c r="ED203" s="94"/>
      <c r="EE203" s="94"/>
      <c r="EF203" s="94"/>
      <c r="EG203" s="94"/>
      <c r="EH203" s="94"/>
      <c r="EI203" s="94"/>
      <c r="EJ203" s="94"/>
      <c r="EK203" s="94"/>
      <c r="EL203" s="94"/>
      <c r="EM203" s="94"/>
      <c r="EN203" s="94"/>
      <c r="EO203" s="94"/>
      <c r="EP203" s="94"/>
      <c r="EQ203" s="94"/>
      <c r="ER203" s="94"/>
      <c r="ES203" s="94"/>
      <c r="ET203" s="94"/>
      <c r="EU203" s="94"/>
      <c r="EV203" s="94"/>
      <c r="EW203" s="94"/>
      <c r="EX203" s="94"/>
      <c r="EY203" s="94"/>
      <c r="EZ203" s="94"/>
      <c r="FA203" s="94"/>
      <c r="FB203" s="94"/>
      <c r="FC203" s="94"/>
      <c r="FD203" s="94"/>
      <c r="FE203" s="94"/>
      <c r="FF203" s="94"/>
      <c r="FG203" s="94"/>
      <c r="FH203" s="94"/>
      <c r="FI203" s="94"/>
      <c r="FJ203" s="94"/>
      <c r="FK203" s="94"/>
      <c r="FL203" s="94"/>
      <c r="FM203" s="94"/>
      <c r="FN203" s="94"/>
      <c r="FO203" s="94"/>
      <c r="FP203" s="94"/>
      <c r="FQ203" s="94"/>
      <c r="FR203" s="94"/>
      <c r="FS203" s="94"/>
      <c r="FT203" s="94"/>
      <c r="FU203" s="94"/>
      <c r="FV203" s="94"/>
      <c r="FW203" s="94"/>
      <c r="FX203" s="94"/>
      <c r="FY203" s="94"/>
      <c r="FZ203" s="94"/>
      <c r="GA203" s="94"/>
      <c r="GB203" s="94"/>
      <c r="GC203" s="94"/>
      <c r="GD203" s="94"/>
      <c r="GE203" s="94"/>
      <c r="GF203" s="94"/>
      <c r="GG203" s="94"/>
      <c r="GH203" s="94"/>
      <c r="GI203" s="94"/>
      <c r="GJ203" s="94"/>
      <c r="GK203" s="94"/>
      <c r="GL203" s="94"/>
      <c r="GM203" s="94"/>
      <c r="GN203" s="94"/>
      <c r="GO203" s="94"/>
      <c r="GP203" s="94"/>
      <c r="GQ203" s="94"/>
    </row>
    <row r="204" spans="1:256" ht="39" customHeight="1">
      <c r="A204" s="90">
        <v>12</v>
      </c>
      <c r="B204" s="90" t="s">
        <v>1923</v>
      </c>
      <c r="C204" s="91" t="s">
        <v>1963</v>
      </c>
      <c r="D204" s="91" t="s">
        <v>1975</v>
      </c>
      <c r="E204" s="91" t="s">
        <v>1982</v>
      </c>
      <c r="F204" s="91" t="s">
        <v>771</v>
      </c>
      <c r="G204" s="91" t="s">
        <v>772</v>
      </c>
      <c r="H204" s="90">
        <v>36</v>
      </c>
      <c r="I204" s="90">
        <v>10</v>
      </c>
      <c r="J204" s="90">
        <v>2250035</v>
      </c>
      <c r="K204" s="90">
        <v>2022</v>
      </c>
      <c r="L204" s="90">
        <v>8</v>
      </c>
      <c r="M204" s="71" t="s">
        <v>8</v>
      </c>
      <c r="N204" s="71" t="s">
        <v>173</v>
      </c>
      <c r="O204" s="71" t="s">
        <v>107</v>
      </c>
      <c r="P204" s="90" t="s">
        <v>73</v>
      </c>
      <c r="Q204" s="91" t="s">
        <v>609</v>
      </c>
      <c r="R204" s="71" t="s">
        <v>24</v>
      </c>
      <c r="S204" s="71" t="s">
        <v>73</v>
      </c>
      <c r="T204" s="91" t="s">
        <v>773</v>
      </c>
      <c r="U204" s="91" t="s">
        <v>774</v>
      </c>
      <c r="V204" s="90" t="s">
        <v>1624</v>
      </c>
      <c r="W204" s="93" t="str">
        <f>HYPERLINK("http://dx.doi.org/10.1142/S0218001422500355","http://dx.doi.org/10.1142/S0218001422500355")</f>
        <v>http://dx.doi.org/10.1142/S0218001422500355</v>
      </c>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4"/>
      <c r="DK204" s="94"/>
      <c r="DL204" s="94"/>
      <c r="DM204" s="94"/>
      <c r="DN204" s="94"/>
      <c r="DO204" s="94"/>
      <c r="DP204" s="94"/>
      <c r="DQ204" s="94"/>
      <c r="DR204" s="94"/>
      <c r="DS204" s="94"/>
      <c r="DT204" s="94"/>
      <c r="DU204" s="94"/>
      <c r="DV204" s="94"/>
      <c r="DW204" s="94"/>
      <c r="DX204" s="94"/>
      <c r="DY204" s="94"/>
      <c r="DZ204" s="94"/>
      <c r="EA204" s="94"/>
      <c r="EB204" s="94"/>
      <c r="EC204" s="94"/>
      <c r="ED204" s="94"/>
      <c r="EE204" s="94"/>
      <c r="EF204" s="94"/>
      <c r="EG204" s="94"/>
      <c r="EH204" s="94"/>
      <c r="EI204" s="94"/>
      <c r="EJ204" s="94"/>
      <c r="EK204" s="94"/>
      <c r="EL204" s="94"/>
      <c r="EM204" s="94"/>
      <c r="EN204" s="94"/>
      <c r="EO204" s="94"/>
      <c r="EP204" s="94"/>
      <c r="EQ204" s="94"/>
      <c r="ER204" s="94"/>
      <c r="ES204" s="94"/>
      <c r="ET204" s="94"/>
      <c r="EU204" s="94"/>
      <c r="EV204" s="94"/>
      <c r="EW204" s="94"/>
      <c r="EX204" s="94"/>
      <c r="EY204" s="94"/>
      <c r="EZ204" s="94"/>
      <c r="FA204" s="94"/>
      <c r="FB204" s="94"/>
      <c r="FC204" s="94"/>
      <c r="FD204" s="94"/>
      <c r="FE204" s="94"/>
      <c r="FF204" s="94"/>
      <c r="FG204" s="94"/>
      <c r="FH204" s="94"/>
      <c r="FI204" s="94"/>
      <c r="FJ204" s="94"/>
      <c r="FK204" s="94"/>
      <c r="FL204" s="94"/>
      <c r="FM204" s="94"/>
      <c r="FN204" s="94"/>
      <c r="FO204" s="94"/>
      <c r="FP204" s="94"/>
      <c r="FQ204" s="94"/>
      <c r="FR204" s="94"/>
      <c r="FS204" s="94"/>
      <c r="FT204" s="94"/>
      <c r="FU204" s="94"/>
      <c r="FV204" s="94"/>
      <c r="FW204" s="94"/>
      <c r="FX204" s="94"/>
      <c r="FY204" s="94"/>
      <c r="FZ204" s="94"/>
      <c r="GA204" s="94"/>
      <c r="GB204" s="94"/>
      <c r="GC204" s="94"/>
      <c r="GD204" s="94"/>
      <c r="GE204" s="94"/>
      <c r="GF204" s="94"/>
      <c r="GG204" s="94"/>
      <c r="GH204" s="94"/>
      <c r="GI204" s="94"/>
      <c r="GJ204" s="94"/>
      <c r="GK204" s="94"/>
      <c r="GL204" s="94"/>
      <c r="GM204" s="94"/>
      <c r="GN204" s="94"/>
      <c r="GO204" s="94"/>
      <c r="GP204" s="94"/>
      <c r="GQ204" s="94"/>
    </row>
    <row r="205" spans="1:256" ht="46.8">
      <c r="A205" s="90">
        <v>13</v>
      </c>
      <c r="B205" s="90" t="s">
        <v>1923</v>
      </c>
      <c r="C205" s="91" t="s">
        <v>1963</v>
      </c>
      <c r="D205" s="91" t="s">
        <v>1979</v>
      </c>
      <c r="E205" s="91" t="s">
        <v>1983</v>
      </c>
      <c r="F205" s="91" t="s">
        <v>775</v>
      </c>
      <c r="G205" s="91" t="s">
        <v>776</v>
      </c>
      <c r="H205" s="90">
        <v>69</v>
      </c>
      <c r="I205" s="90">
        <v>10</v>
      </c>
      <c r="J205" s="90" t="s">
        <v>777</v>
      </c>
      <c r="K205" s="90">
        <v>2022</v>
      </c>
      <c r="L205" s="90">
        <v>10</v>
      </c>
      <c r="M205" s="71" t="s">
        <v>8</v>
      </c>
      <c r="N205" s="71" t="s">
        <v>173</v>
      </c>
      <c r="O205" s="71" t="s">
        <v>107</v>
      </c>
      <c r="P205" s="90" t="s">
        <v>73</v>
      </c>
      <c r="Q205" s="91" t="s">
        <v>117</v>
      </c>
      <c r="R205" s="71" t="s">
        <v>24</v>
      </c>
      <c r="S205" s="71" t="s">
        <v>73</v>
      </c>
      <c r="T205" s="91" t="s">
        <v>778</v>
      </c>
      <c r="U205" s="91" t="s">
        <v>779</v>
      </c>
      <c r="V205" s="90" t="s">
        <v>1624</v>
      </c>
      <c r="W205" s="93" t="str">
        <f>HYPERLINK("http://dx.doi.org/10.1109/TED.2022.3195966","http://dx.doi.org/10.1109/TED.2022.3195966")</f>
        <v>http://dx.doi.org/10.1109/TED.2022.3195966</v>
      </c>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c r="CZ205" s="94"/>
      <c r="DA205" s="94"/>
      <c r="DB205" s="94"/>
      <c r="DC205" s="94"/>
      <c r="DD205" s="94"/>
      <c r="DE205" s="94"/>
      <c r="DF205" s="94"/>
      <c r="DG205" s="94"/>
      <c r="DH205" s="94"/>
      <c r="DI205" s="94"/>
      <c r="DJ205" s="94"/>
      <c r="DK205" s="94"/>
      <c r="DL205" s="94"/>
      <c r="DM205" s="94"/>
      <c r="DN205" s="94"/>
      <c r="DO205" s="94"/>
      <c r="DP205" s="94"/>
      <c r="DQ205" s="94"/>
      <c r="DR205" s="94"/>
      <c r="DS205" s="94"/>
      <c r="DT205" s="94"/>
      <c r="DU205" s="94"/>
      <c r="DV205" s="94"/>
      <c r="DW205" s="94"/>
      <c r="DX205" s="94"/>
      <c r="DY205" s="94"/>
      <c r="DZ205" s="94"/>
      <c r="EA205" s="94"/>
      <c r="EB205" s="94"/>
      <c r="EC205" s="94"/>
      <c r="ED205" s="94"/>
      <c r="EE205" s="94"/>
      <c r="EF205" s="94"/>
      <c r="EG205" s="94"/>
      <c r="EH205" s="94"/>
      <c r="EI205" s="94"/>
      <c r="EJ205" s="94"/>
      <c r="EK205" s="94"/>
      <c r="EL205" s="94"/>
      <c r="EM205" s="94"/>
      <c r="EN205" s="94"/>
      <c r="EO205" s="94"/>
      <c r="EP205" s="94"/>
      <c r="EQ205" s="94"/>
      <c r="ER205" s="94"/>
      <c r="ES205" s="94"/>
      <c r="ET205" s="94"/>
      <c r="EU205" s="94"/>
      <c r="EV205" s="94"/>
      <c r="EW205" s="94"/>
      <c r="EX205" s="94"/>
      <c r="EY205" s="94"/>
      <c r="EZ205" s="94"/>
      <c r="FA205" s="94"/>
      <c r="FB205" s="94"/>
      <c r="FC205" s="94"/>
      <c r="FD205" s="94"/>
      <c r="FE205" s="94"/>
      <c r="FF205" s="94"/>
      <c r="FG205" s="94"/>
      <c r="FH205" s="94"/>
      <c r="FI205" s="94"/>
      <c r="FJ205" s="94"/>
      <c r="FK205" s="94"/>
      <c r="FL205" s="94"/>
      <c r="FM205" s="94"/>
      <c r="FN205" s="94"/>
      <c r="FO205" s="94"/>
      <c r="FP205" s="94"/>
      <c r="FQ205" s="94"/>
      <c r="FR205" s="94"/>
      <c r="FS205" s="94"/>
      <c r="FT205" s="94"/>
      <c r="FU205" s="94"/>
      <c r="FV205" s="94"/>
      <c r="FW205" s="94"/>
      <c r="FX205" s="94"/>
      <c r="FY205" s="94"/>
      <c r="FZ205" s="94"/>
      <c r="GA205" s="94"/>
      <c r="GB205" s="94"/>
      <c r="GC205" s="94"/>
      <c r="GD205" s="94"/>
      <c r="GE205" s="94"/>
      <c r="GF205" s="94"/>
      <c r="GG205" s="94"/>
      <c r="GH205" s="94"/>
      <c r="GI205" s="94"/>
      <c r="GJ205" s="94"/>
      <c r="GK205" s="94"/>
      <c r="GL205" s="94"/>
      <c r="GM205" s="94"/>
      <c r="GN205" s="94"/>
      <c r="GO205" s="94"/>
      <c r="GP205" s="94"/>
      <c r="GQ205" s="94"/>
    </row>
    <row r="206" spans="1:256" ht="93.6">
      <c r="A206" s="90">
        <v>14</v>
      </c>
      <c r="B206" s="90" t="s">
        <v>1923</v>
      </c>
      <c r="C206" s="91" t="s">
        <v>1984</v>
      </c>
      <c r="D206" s="91" t="s">
        <v>1985</v>
      </c>
      <c r="E206" s="91" t="s">
        <v>1986</v>
      </c>
      <c r="F206" s="91" t="s">
        <v>780</v>
      </c>
      <c r="G206" s="91" t="s">
        <v>754</v>
      </c>
      <c r="H206" s="90">
        <v>34</v>
      </c>
      <c r="I206" s="90">
        <v>9</v>
      </c>
      <c r="J206" s="90" t="s">
        <v>781</v>
      </c>
      <c r="K206" s="90">
        <v>2022</v>
      </c>
      <c r="L206" s="90"/>
      <c r="M206" s="71" t="s">
        <v>8</v>
      </c>
      <c r="N206" s="71" t="s">
        <v>173</v>
      </c>
      <c r="O206" s="71" t="s">
        <v>107</v>
      </c>
      <c r="P206" s="90" t="s">
        <v>73</v>
      </c>
      <c r="Q206" s="91" t="s">
        <v>531</v>
      </c>
      <c r="R206" s="71" t="s">
        <v>24</v>
      </c>
      <c r="S206" s="71" t="s">
        <v>73</v>
      </c>
      <c r="T206" s="91" t="s">
        <v>756</v>
      </c>
      <c r="U206" s="91"/>
      <c r="V206" s="90" t="s">
        <v>1624</v>
      </c>
      <c r="W206" s="93" t="str">
        <f>HYPERLINK("http://dx.doi.org/10.18494/SAM4039","http://dx.doi.org/10.18494/SAM4039")</f>
        <v>http://dx.doi.org/10.18494/SAM4039</v>
      </c>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c r="CZ206" s="94"/>
      <c r="DA206" s="94"/>
      <c r="DB206" s="94"/>
      <c r="DC206" s="94"/>
      <c r="DD206" s="94"/>
      <c r="DE206" s="94"/>
      <c r="DF206" s="94"/>
      <c r="DG206" s="94"/>
      <c r="DH206" s="94"/>
      <c r="DI206" s="94"/>
      <c r="DJ206" s="94"/>
      <c r="DK206" s="94"/>
      <c r="DL206" s="94"/>
      <c r="DM206" s="94"/>
      <c r="DN206" s="94"/>
      <c r="DO206" s="94"/>
      <c r="DP206" s="94"/>
      <c r="DQ206" s="94"/>
      <c r="DR206" s="94"/>
      <c r="DS206" s="94"/>
      <c r="DT206" s="94"/>
      <c r="DU206" s="94"/>
      <c r="DV206" s="94"/>
      <c r="DW206" s="94"/>
      <c r="DX206" s="94"/>
      <c r="DY206" s="94"/>
      <c r="DZ206" s="94"/>
      <c r="EA206" s="94"/>
      <c r="EB206" s="94"/>
      <c r="EC206" s="94"/>
      <c r="ED206" s="94"/>
      <c r="EE206" s="94"/>
      <c r="EF206" s="94"/>
      <c r="EG206" s="94"/>
      <c r="EH206" s="94"/>
      <c r="EI206" s="94"/>
      <c r="EJ206" s="94"/>
      <c r="EK206" s="94"/>
      <c r="EL206" s="94"/>
      <c r="EM206" s="94"/>
      <c r="EN206" s="94"/>
      <c r="EO206" s="94"/>
      <c r="EP206" s="94"/>
      <c r="EQ206" s="94"/>
      <c r="ER206" s="94"/>
      <c r="ES206" s="94"/>
      <c r="ET206" s="94"/>
      <c r="EU206" s="94"/>
      <c r="EV206" s="94"/>
      <c r="EW206" s="94"/>
      <c r="EX206" s="94"/>
      <c r="EY206" s="94"/>
      <c r="EZ206" s="94"/>
      <c r="FA206" s="94"/>
      <c r="FB206" s="94"/>
      <c r="FC206" s="94"/>
      <c r="FD206" s="94"/>
      <c r="FE206" s="94"/>
      <c r="FF206" s="94"/>
      <c r="FG206" s="94"/>
      <c r="FH206" s="94"/>
      <c r="FI206" s="94"/>
      <c r="FJ206" s="94"/>
      <c r="FK206" s="94"/>
      <c r="FL206" s="94"/>
      <c r="FM206" s="94"/>
      <c r="FN206" s="94"/>
      <c r="FO206" s="94"/>
      <c r="FP206" s="94"/>
      <c r="FQ206" s="94"/>
      <c r="FR206" s="94"/>
      <c r="FS206" s="94"/>
      <c r="FT206" s="94"/>
      <c r="FU206" s="94"/>
      <c r="FV206" s="94"/>
      <c r="FW206" s="94"/>
      <c r="FX206" s="94"/>
      <c r="FY206" s="94"/>
      <c r="FZ206" s="94"/>
      <c r="GA206" s="94"/>
      <c r="GB206" s="94"/>
      <c r="GC206" s="94"/>
      <c r="GD206" s="94"/>
      <c r="GE206" s="94"/>
      <c r="GF206" s="94"/>
      <c r="GG206" s="94"/>
      <c r="GH206" s="94"/>
      <c r="GI206" s="94"/>
      <c r="GJ206" s="94"/>
      <c r="GK206" s="94"/>
      <c r="GL206" s="94"/>
      <c r="GM206" s="94"/>
      <c r="GN206" s="94"/>
      <c r="GO206" s="94"/>
      <c r="GP206" s="94"/>
      <c r="GQ206" s="94"/>
    </row>
    <row r="207" spans="1:256" ht="46.8">
      <c r="A207" s="90">
        <v>15</v>
      </c>
      <c r="B207" s="90" t="s">
        <v>1923</v>
      </c>
      <c r="C207" s="91" t="s">
        <v>1984</v>
      </c>
      <c r="D207" s="91" t="s">
        <v>1987</v>
      </c>
      <c r="E207" s="91" t="s">
        <v>1988</v>
      </c>
      <c r="F207" s="91" t="s">
        <v>782</v>
      </c>
      <c r="G207" s="91" t="s">
        <v>754</v>
      </c>
      <c r="H207" s="90">
        <v>34</v>
      </c>
      <c r="I207" s="90">
        <v>9</v>
      </c>
      <c r="J207" s="90" t="s">
        <v>783</v>
      </c>
      <c r="K207" s="90">
        <v>2022</v>
      </c>
      <c r="L207" s="90"/>
      <c r="M207" s="71" t="s">
        <v>8</v>
      </c>
      <c r="N207" s="71" t="s">
        <v>173</v>
      </c>
      <c r="O207" s="71" t="s">
        <v>107</v>
      </c>
      <c r="P207" s="90" t="s">
        <v>73</v>
      </c>
      <c r="Q207" s="91" t="s">
        <v>531</v>
      </c>
      <c r="R207" s="71" t="s">
        <v>24</v>
      </c>
      <c r="S207" s="71" t="s">
        <v>73</v>
      </c>
      <c r="T207" s="91" t="s">
        <v>756</v>
      </c>
      <c r="U207" s="91"/>
      <c r="V207" s="90" t="s">
        <v>1624</v>
      </c>
      <c r="W207" s="93" t="str">
        <f>HYPERLINK("http://dx.doi.org/10.18494/SAM4041","http://dx.doi.org/10.18494/SAM4041")</f>
        <v>http://dx.doi.org/10.18494/SAM4041</v>
      </c>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c r="DP207" s="94"/>
      <c r="DQ207" s="94"/>
      <c r="DR207" s="94"/>
      <c r="DS207" s="94"/>
      <c r="DT207" s="94"/>
      <c r="DU207" s="94"/>
      <c r="DV207" s="94"/>
      <c r="DW207" s="94"/>
      <c r="DX207" s="94"/>
      <c r="DY207" s="94"/>
      <c r="DZ207" s="94"/>
      <c r="EA207" s="94"/>
      <c r="EB207" s="94"/>
      <c r="EC207" s="94"/>
      <c r="ED207" s="94"/>
      <c r="EE207" s="94"/>
      <c r="EF207" s="94"/>
      <c r="EG207" s="94"/>
      <c r="EH207" s="94"/>
      <c r="EI207" s="94"/>
      <c r="EJ207" s="94"/>
      <c r="EK207" s="94"/>
      <c r="EL207" s="94"/>
      <c r="EM207" s="94"/>
      <c r="EN207" s="94"/>
      <c r="EO207" s="94"/>
      <c r="EP207" s="94"/>
      <c r="EQ207" s="94"/>
      <c r="ER207" s="94"/>
      <c r="ES207" s="94"/>
      <c r="ET207" s="94"/>
      <c r="EU207" s="94"/>
      <c r="EV207" s="94"/>
      <c r="EW207" s="94"/>
      <c r="EX207" s="94"/>
      <c r="EY207" s="94"/>
      <c r="EZ207" s="94"/>
      <c r="FA207" s="94"/>
      <c r="FB207" s="94"/>
      <c r="FC207" s="94"/>
      <c r="FD207" s="94"/>
      <c r="FE207" s="94"/>
      <c r="FF207" s="94"/>
      <c r="FG207" s="94"/>
      <c r="FH207" s="94"/>
      <c r="FI207" s="94"/>
      <c r="FJ207" s="94"/>
      <c r="FK207" s="94"/>
      <c r="FL207" s="94"/>
      <c r="FM207" s="94"/>
      <c r="FN207" s="94"/>
      <c r="FO207" s="94"/>
      <c r="FP207" s="94"/>
      <c r="FQ207" s="94"/>
      <c r="FR207" s="94"/>
      <c r="FS207" s="94"/>
      <c r="FT207" s="94"/>
      <c r="FU207" s="94"/>
      <c r="FV207" s="94"/>
      <c r="FW207" s="94"/>
      <c r="FX207" s="94"/>
      <c r="FY207" s="94"/>
      <c r="FZ207" s="94"/>
      <c r="GA207" s="94"/>
      <c r="GB207" s="94"/>
      <c r="GC207" s="94"/>
      <c r="GD207" s="94"/>
      <c r="GE207" s="94"/>
      <c r="GF207" s="94"/>
      <c r="GG207" s="94"/>
      <c r="GH207" s="94"/>
      <c r="GI207" s="94"/>
      <c r="GJ207" s="94"/>
      <c r="GK207" s="94"/>
      <c r="GL207" s="94"/>
      <c r="GM207" s="94"/>
      <c r="GN207" s="94"/>
      <c r="GO207" s="94"/>
      <c r="GP207" s="94"/>
      <c r="GQ207" s="94"/>
    </row>
    <row r="208" spans="1:256" s="77" customFormat="1" ht="21">
      <c r="A208" s="84"/>
      <c r="B208" s="84"/>
      <c r="C208" s="85" t="s">
        <v>1989</v>
      </c>
      <c r="D208" s="86"/>
      <c r="E208" s="87"/>
      <c r="F208" s="127" t="s">
        <v>1951</v>
      </c>
      <c r="G208" s="87"/>
      <c r="H208" s="84"/>
      <c r="I208" s="84"/>
      <c r="J208" s="84"/>
      <c r="K208" s="84"/>
      <c r="L208" s="84"/>
      <c r="M208" s="84"/>
      <c r="N208" s="84"/>
      <c r="O208" s="84"/>
      <c r="P208" s="84"/>
      <c r="Q208" s="86"/>
      <c r="R208" s="84"/>
      <c r="S208" s="84"/>
      <c r="T208" s="84"/>
      <c r="U208" s="84"/>
      <c r="V208" s="84"/>
      <c r="W208" s="88"/>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66"/>
      <c r="EE208" s="66"/>
      <c r="EF208" s="66"/>
      <c r="EG208" s="66"/>
      <c r="EH208" s="66"/>
      <c r="EI208" s="66"/>
      <c r="EJ208" s="66"/>
      <c r="EK208" s="66"/>
      <c r="EL208" s="66"/>
      <c r="EM208" s="66"/>
      <c r="EN208" s="66"/>
      <c r="EO208" s="66"/>
      <c r="EP208" s="66"/>
      <c r="EQ208" s="66"/>
      <c r="ER208" s="66"/>
      <c r="ES208" s="66"/>
      <c r="ET208" s="66"/>
      <c r="EU208" s="66"/>
      <c r="EV208" s="66"/>
      <c r="EW208" s="66"/>
      <c r="EX208" s="66"/>
      <c r="EY208" s="66"/>
      <c r="EZ208" s="66"/>
      <c r="FA208" s="66"/>
      <c r="FB208" s="66"/>
      <c r="FC208" s="66"/>
      <c r="FD208" s="66"/>
      <c r="FE208" s="66"/>
      <c r="FF208" s="66"/>
      <c r="FG208" s="66"/>
      <c r="FH208" s="66"/>
      <c r="FI208" s="66"/>
      <c r="FJ208" s="66"/>
      <c r="FK208" s="66"/>
      <c r="FL208" s="66"/>
      <c r="FM208" s="66"/>
      <c r="FN208" s="66"/>
      <c r="FO208" s="66"/>
      <c r="FP208" s="66"/>
      <c r="FQ208" s="66"/>
      <c r="FR208" s="66"/>
      <c r="FS208" s="66"/>
      <c r="FT208" s="66"/>
      <c r="FU208" s="66"/>
      <c r="FV208" s="66"/>
      <c r="FW208" s="66"/>
      <c r="FX208" s="66"/>
      <c r="FY208" s="66"/>
      <c r="FZ208" s="66"/>
      <c r="GA208" s="66"/>
      <c r="GB208" s="66"/>
      <c r="GC208" s="66"/>
      <c r="GD208" s="66"/>
      <c r="GE208" s="66"/>
      <c r="GF208" s="66"/>
      <c r="GG208" s="66"/>
      <c r="GH208" s="66"/>
      <c r="GI208" s="66"/>
      <c r="GJ208" s="66"/>
      <c r="GK208" s="66"/>
      <c r="GL208" s="66"/>
      <c r="GM208" s="66"/>
      <c r="GN208" s="66"/>
      <c r="GO208" s="66"/>
      <c r="GP208" s="66"/>
      <c r="GQ208" s="66"/>
      <c r="GR208" s="66"/>
      <c r="GS208" s="66"/>
      <c r="GT208" s="66"/>
      <c r="GU208" s="66"/>
      <c r="GV208" s="66"/>
      <c r="GW208" s="66"/>
      <c r="GX208" s="66"/>
      <c r="GY208" s="66"/>
      <c r="GZ208" s="66"/>
      <c r="HA208" s="66"/>
      <c r="HB208" s="66"/>
      <c r="HC208" s="66"/>
      <c r="HD208" s="66"/>
      <c r="HE208" s="66"/>
      <c r="HF208" s="66"/>
      <c r="HG208" s="66"/>
      <c r="HH208" s="66"/>
      <c r="HI208" s="66"/>
      <c r="HJ208" s="66"/>
      <c r="HK208" s="66"/>
      <c r="HL208" s="66"/>
      <c r="HM208" s="66"/>
      <c r="HN208" s="66"/>
      <c r="HO208" s="66"/>
      <c r="HP208" s="66"/>
      <c r="HQ208" s="66"/>
      <c r="HR208" s="66"/>
      <c r="HS208" s="66"/>
      <c r="HT208" s="66"/>
      <c r="HU208" s="66"/>
      <c r="HV208" s="66"/>
      <c r="HW208" s="66"/>
      <c r="HX208" s="66"/>
      <c r="HY208" s="66"/>
      <c r="HZ208" s="66"/>
      <c r="IA208" s="66"/>
      <c r="IB208" s="66"/>
      <c r="IC208" s="66"/>
      <c r="ID208" s="66"/>
      <c r="IE208" s="66"/>
      <c r="IF208" s="66"/>
      <c r="IG208" s="66"/>
      <c r="IH208" s="66"/>
      <c r="II208" s="66"/>
      <c r="IJ208" s="66"/>
      <c r="IK208" s="66"/>
      <c r="IL208" s="66"/>
      <c r="IM208" s="66"/>
      <c r="IN208" s="66"/>
      <c r="IO208" s="66"/>
      <c r="IP208" s="66"/>
      <c r="IQ208" s="66"/>
      <c r="IR208" s="66"/>
      <c r="IS208" s="66"/>
      <c r="IT208" s="66"/>
      <c r="IU208" s="66"/>
      <c r="IV208" s="66"/>
    </row>
    <row r="209" spans="1:256" ht="46.8">
      <c r="A209" s="90">
        <v>1</v>
      </c>
      <c r="B209" s="90" t="s">
        <v>1923</v>
      </c>
      <c r="C209" s="91" t="s">
        <v>1990</v>
      </c>
      <c r="D209" s="91" t="s">
        <v>1991</v>
      </c>
      <c r="E209" s="91" t="s">
        <v>1992</v>
      </c>
      <c r="F209" s="91" t="s">
        <v>784</v>
      </c>
      <c r="G209" s="91" t="s">
        <v>760</v>
      </c>
      <c r="H209" s="90">
        <v>81</v>
      </c>
      <c r="I209" s="90">
        <v>9</v>
      </c>
      <c r="J209" s="90" t="s">
        <v>785</v>
      </c>
      <c r="K209" s="90">
        <v>2022</v>
      </c>
      <c r="L209" s="90">
        <v>4</v>
      </c>
      <c r="M209" s="71" t="s">
        <v>8</v>
      </c>
      <c r="N209" s="71" t="s">
        <v>173</v>
      </c>
      <c r="O209" s="71" t="s">
        <v>107</v>
      </c>
      <c r="P209" s="90" t="s">
        <v>73</v>
      </c>
      <c r="Q209" s="91" t="s">
        <v>316</v>
      </c>
      <c r="R209" s="71" t="s">
        <v>24</v>
      </c>
      <c r="S209" s="71" t="s">
        <v>73</v>
      </c>
      <c r="T209" s="91" t="s">
        <v>762</v>
      </c>
      <c r="U209" s="91" t="s">
        <v>763</v>
      </c>
      <c r="V209" s="90" t="s">
        <v>1624</v>
      </c>
      <c r="W209" s="93" t="str">
        <f>HYPERLINK("http://dx.doi.org/10.1007/s11042-021-11896-8","http://dx.doi.org/10.1007/s11042-021-11896-8")</f>
        <v>http://dx.doi.org/10.1007/s11042-021-11896-8</v>
      </c>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4"/>
      <c r="DK209" s="94"/>
      <c r="DL209" s="94"/>
      <c r="DM209" s="94"/>
      <c r="DN209" s="94"/>
      <c r="DO209" s="94"/>
      <c r="DP209" s="94"/>
      <c r="DQ209" s="94"/>
      <c r="DR209" s="94"/>
      <c r="DS209" s="94"/>
      <c r="DT209" s="94"/>
      <c r="DU209" s="94"/>
      <c r="DV209" s="94"/>
      <c r="DW209" s="94"/>
      <c r="DX209" s="94"/>
      <c r="DY209" s="94"/>
      <c r="DZ209" s="94"/>
      <c r="EA209" s="94"/>
      <c r="EB209" s="94"/>
      <c r="EC209" s="94"/>
      <c r="ED209" s="94"/>
      <c r="EE209" s="94"/>
      <c r="EF209" s="94"/>
      <c r="EG209" s="94"/>
      <c r="EH209" s="94"/>
      <c r="EI209" s="94"/>
      <c r="EJ209" s="94"/>
      <c r="EK209" s="94"/>
      <c r="EL209" s="94"/>
      <c r="EM209" s="94"/>
      <c r="EN209" s="94"/>
      <c r="EO209" s="94"/>
      <c r="EP209" s="94"/>
      <c r="EQ209" s="94"/>
      <c r="ER209" s="94"/>
      <c r="ES209" s="94"/>
      <c r="ET209" s="94"/>
      <c r="EU209" s="94"/>
      <c r="EV209" s="94"/>
      <c r="EW209" s="94"/>
      <c r="EX209" s="94"/>
      <c r="EY209" s="94"/>
      <c r="EZ209" s="94"/>
      <c r="FA209" s="94"/>
      <c r="FB209" s="94"/>
      <c r="FC209" s="94"/>
      <c r="FD209" s="94"/>
      <c r="FE209" s="94"/>
      <c r="FF209" s="94"/>
      <c r="FG209" s="94"/>
      <c r="FH209" s="94"/>
      <c r="FI209" s="94"/>
      <c r="FJ209" s="94"/>
      <c r="FK209" s="94"/>
      <c r="FL209" s="94"/>
      <c r="FM209" s="94"/>
      <c r="FN209" s="94"/>
      <c r="FO209" s="94"/>
      <c r="FP209" s="94"/>
      <c r="FQ209" s="94"/>
      <c r="FR209" s="94"/>
      <c r="FS209" s="94"/>
      <c r="FT209" s="94"/>
      <c r="FU209" s="94"/>
      <c r="FV209" s="94"/>
      <c r="FW209" s="94"/>
      <c r="FX209" s="94"/>
      <c r="FY209" s="94"/>
      <c r="FZ209" s="94"/>
      <c r="GA209" s="94"/>
      <c r="GB209" s="94"/>
      <c r="GC209" s="94"/>
      <c r="GD209" s="94"/>
      <c r="GE209" s="94"/>
      <c r="GF209" s="94"/>
      <c r="GG209" s="94"/>
      <c r="GH209" s="94"/>
      <c r="GI209" s="94"/>
      <c r="GJ209" s="94"/>
      <c r="GK209" s="94"/>
      <c r="GL209" s="94"/>
      <c r="GM209" s="94"/>
      <c r="GN209" s="94"/>
      <c r="GO209" s="94"/>
      <c r="GP209" s="94"/>
      <c r="GQ209" s="94"/>
      <c r="GR209" s="77"/>
      <c r="GS209" s="77"/>
      <c r="GT209" s="77"/>
      <c r="GU209" s="77"/>
      <c r="GV209" s="77"/>
      <c r="GW209" s="77"/>
      <c r="GX209" s="77"/>
      <c r="GY209" s="77"/>
      <c r="GZ209" s="77"/>
      <c r="HA209" s="77"/>
      <c r="HB209" s="77"/>
      <c r="HC209" s="77"/>
      <c r="HD209" s="77"/>
      <c r="HE209" s="77"/>
      <c r="HF209" s="77"/>
      <c r="HG209" s="77"/>
      <c r="HH209" s="77"/>
      <c r="HI209" s="77"/>
      <c r="HJ209" s="77"/>
      <c r="HK209" s="77"/>
      <c r="HL209" s="77"/>
      <c r="HM209" s="77"/>
      <c r="HN209" s="77"/>
      <c r="HO209" s="77"/>
      <c r="HP209" s="77"/>
      <c r="HQ209" s="77"/>
      <c r="HR209" s="77"/>
      <c r="HS209" s="77"/>
      <c r="HT209" s="77"/>
      <c r="HU209" s="77"/>
      <c r="HV209" s="77"/>
      <c r="HW209" s="77"/>
      <c r="HX209" s="77"/>
      <c r="HY209" s="77"/>
      <c r="HZ209" s="77"/>
      <c r="IA209" s="77"/>
      <c r="IB209" s="77"/>
      <c r="IC209" s="77"/>
      <c r="ID209" s="77"/>
      <c r="IE209" s="77"/>
      <c r="IF209" s="77"/>
      <c r="IG209" s="77"/>
      <c r="IH209" s="77"/>
      <c r="II209" s="77"/>
      <c r="IJ209" s="77"/>
      <c r="IK209" s="77"/>
      <c r="IL209" s="77"/>
      <c r="IM209" s="77"/>
      <c r="IN209" s="77"/>
      <c r="IO209" s="77"/>
      <c r="IP209" s="77"/>
      <c r="IQ209" s="77"/>
      <c r="IR209" s="77"/>
      <c r="IS209" s="77"/>
      <c r="IT209" s="77"/>
      <c r="IU209" s="77"/>
      <c r="IV209" s="77"/>
    </row>
    <row r="210" spans="1:256" ht="46.8">
      <c r="A210" s="90">
        <v>2</v>
      </c>
      <c r="B210" s="90" t="s">
        <v>1923</v>
      </c>
      <c r="C210" s="91" t="s">
        <v>1990</v>
      </c>
      <c r="D210" s="91" t="s">
        <v>1993</v>
      </c>
      <c r="E210" s="91" t="s">
        <v>1994</v>
      </c>
      <c r="F210" s="91" t="s">
        <v>786</v>
      </c>
      <c r="G210" s="91" t="s">
        <v>787</v>
      </c>
      <c r="H210" s="90">
        <v>13</v>
      </c>
      <c r="I210" s="90">
        <v>1</v>
      </c>
      <c r="J210" s="90">
        <v>39</v>
      </c>
      <c r="K210" s="90">
        <v>2022</v>
      </c>
      <c r="L210" s="90">
        <v>1</v>
      </c>
      <c r="M210" s="71" t="s">
        <v>8</v>
      </c>
      <c r="N210" s="71" t="s">
        <v>173</v>
      </c>
      <c r="O210" s="71" t="s">
        <v>107</v>
      </c>
      <c r="P210" s="90" t="s">
        <v>73</v>
      </c>
      <c r="Q210" s="91" t="s">
        <v>187</v>
      </c>
      <c r="R210" s="71" t="s">
        <v>24</v>
      </c>
      <c r="S210" s="71" t="s">
        <v>73</v>
      </c>
      <c r="T210" s="91"/>
      <c r="U210" s="91" t="s">
        <v>788</v>
      </c>
      <c r="V210" s="90" t="s">
        <v>1624</v>
      </c>
      <c r="W210" s="93" t="str">
        <f>HYPERLINK("http://dx.doi.org/10.3390/mi13010039","http://dx.doi.org/10.3390/mi13010039")</f>
        <v>http://dx.doi.org/10.3390/mi13010039</v>
      </c>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c r="CZ210" s="94"/>
      <c r="DA210" s="94"/>
      <c r="DB210" s="94"/>
      <c r="DC210" s="94"/>
      <c r="DD210" s="94"/>
      <c r="DE210" s="94"/>
      <c r="DF210" s="94"/>
      <c r="DG210" s="94"/>
      <c r="DH210" s="94"/>
      <c r="DI210" s="94"/>
      <c r="DJ210" s="94"/>
      <c r="DK210" s="94"/>
      <c r="DL210" s="94"/>
      <c r="DM210" s="94"/>
      <c r="DN210" s="94"/>
      <c r="DO210" s="94"/>
      <c r="DP210" s="94"/>
      <c r="DQ210" s="94"/>
      <c r="DR210" s="94"/>
      <c r="DS210" s="94"/>
      <c r="DT210" s="94"/>
      <c r="DU210" s="94"/>
      <c r="DV210" s="94"/>
      <c r="DW210" s="94"/>
      <c r="DX210" s="94"/>
      <c r="DY210" s="94"/>
      <c r="DZ210" s="94"/>
      <c r="EA210" s="94"/>
      <c r="EB210" s="94"/>
      <c r="EC210" s="94"/>
      <c r="ED210" s="94"/>
      <c r="EE210" s="94"/>
      <c r="EF210" s="94"/>
      <c r="EG210" s="94"/>
      <c r="EH210" s="94"/>
      <c r="EI210" s="94"/>
      <c r="EJ210" s="94"/>
      <c r="EK210" s="94"/>
      <c r="EL210" s="94"/>
      <c r="EM210" s="94"/>
      <c r="EN210" s="94"/>
      <c r="EO210" s="94"/>
      <c r="EP210" s="94"/>
      <c r="EQ210" s="94"/>
      <c r="ER210" s="94"/>
      <c r="ES210" s="94"/>
      <c r="ET210" s="94"/>
      <c r="EU210" s="94"/>
      <c r="EV210" s="94"/>
      <c r="EW210" s="94"/>
      <c r="EX210" s="94"/>
      <c r="EY210" s="94"/>
      <c r="EZ210" s="94"/>
      <c r="FA210" s="94"/>
      <c r="FB210" s="94"/>
      <c r="FC210" s="94"/>
      <c r="FD210" s="94"/>
      <c r="FE210" s="94"/>
      <c r="FF210" s="94"/>
      <c r="FG210" s="94"/>
      <c r="FH210" s="94"/>
      <c r="FI210" s="94"/>
      <c r="FJ210" s="94"/>
      <c r="FK210" s="94"/>
      <c r="FL210" s="94"/>
      <c r="FM210" s="94"/>
      <c r="FN210" s="94"/>
      <c r="FO210" s="94"/>
      <c r="FP210" s="94"/>
      <c r="FQ210" s="94"/>
      <c r="FR210" s="94"/>
      <c r="FS210" s="94"/>
      <c r="FT210" s="94"/>
      <c r="FU210" s="94"/>
      <c r="FV210" s="94"/>
      <c r="FW210" s="94"/>
      <c r="FX210" s="94"/>
      <c r="FY210" s="94"/>
      <c r="FZ210" s="94"/>
      <c r="GA210" s="94"/>
      <c r="GB210" s="94"/>
      <c r="GC210" s="94"/>
      <c r="GD210" s="94"/>
      <c r="GE210" s="94"/>
      <c r="GF210" s="94"/>
      <c r="GG210" s="94"/>
      <c r="GH210" s="94"/>
      <c r="GI210" s="94"/>
      <c r="GJ210" s="94"/>
      <c r="GK210" s="94"/>
      <c r="GL210" s="94"/>
      <c r="GM210" s="94"/>
      <c r="GN210" s="94"/>
      <c r="GO210" s="94"/>
      <c r="GP210" s="94"/>
      <c r="GQ210" s="94"/>
      <c r="GR210" s="77"/>
      <c r="GS210" s="77"/>
      <c r="GT210" s="77"/>
      <c r="GU210" s="77"/>
      <c r="GV210" s="77"/>
      <c r="GW210" s="77"/>
      <c r="GX210" s="77"/>
      <c r="GY210" s="77"/>
      <c r="GZ210" s="77"/>
      <c r="HA210" s="77"/>
      <c r="HB210" s="77"/>
      <c r="HC210" s="77"/>
      <c r="HD210" s="77"/>
      <c r="HE210" s="77"/>
      <c r="HF210" s="77"/>
      <c r="HG210" s="77"/>
      <c r="HH210" s="77"/>
      <c r="HI210" s="77"/>
      <c r="HJ210" s="77"/>
      <c r="HK210" s="77"/>
      <c r="HL210" s="77"/>
      <c r="HM210" s="77"/>
      <c r="HN210" s="77"/>
      <c r="HO210" s="77"/>
      <c r="HP210" s="77"/>
      <c r="HQ210" s="77"/>
      <c r="HR210" s="77"/>
      <c r="HS210" s="77"/>
      <c r="HT210" s="77"/>
      <c r="HU210" s="77"/>
      <c r="HV210" s="77"/>
      <c r="HW210" s="77"/>
      <c r="HX210" s="77"/>
      <c r="HY210" s="77"/>
      <c r="HZ210" s="77"/>
      <c r="IA210" s="77"/>
      <c r="IB210" s="77"/>
      <c r="IC210" s="77"/>
      <c r="ID210" s="77"/>
      <c r="IE210" s="77"/>
      <c r="IF210" s="77"/>
      <c r="IG210" s="77"/>
      <c r="IH210" s="77"/>
      <c r="II210" s="77"/>
      <c r="IJ210" s="77"/>
      <c r="IK210" s="77"/>
      <c r="IL210" s="77"/>
      <c r="IM210" s="77"/>
      <c r="IN210" s="77"/>
      <c r="IO210" s="77"/>
      <c r="IP210" s="77"/>
      <c r="IQ210" s="77"/>
      <c r="IR210" s="77"/>
      <c r="IS210" s="77"/>
      <c r="IT210" s="77"/>
      <c r="IU210" s="77"/>
      <c r="IV210" s="77"/>
    </row>
    <row r="211" spans="1:256" ht="280.8">
      <c r="A211" s="90">
        <v>3</v>
      </c>
      <c r="B211" s="90" t="s">
        <v>1923</v>
      </c>
      <c r="C211" s="91" t="s">
        <v>1990</v>
      </c>
      <c r="D211" s="91" t="s">
        <v>1995</v>
      </c>
      <c r="E211" s="91" t="s">
        <v>1996</v>
      </c>
      <c r="F211" s="91" t="s">
        <v>789</v>
      </c>
      <c r="G211" s="91" t="s">
        <v>790</v>
      </c>
      <c r="H211" s="90">
        <v>41</v>
      </c>
      <c r="I211" s="90">
        <v>10</v>
      </c>
      <c r="J211" s="90" t="s">
        <v>791</v>
      </c>
      <c r="K211" s="90">
        <v>2022</v>
      </c>
      <c r="L211" s="90">
        <v>10</v>
      </c>
      <c r="M211" s="71" t="s">
        <v>8</v>
      </c>
      <c r="N211" s="71" t="s">
        <v>173</v>
      </c>
      <c r="O211" s="71" t="s">
        <v>107</v>
      </c>
      <c r="P211" s="90" t="s">
        <v>84</v>
      </c>
      <c r="Q211" s="91" t="s">
        <v>117</v>
      </c>
      <c r="R211" s="71" t="s">
        <v>24</v>
      </c>
      <c r="S211" s="71" t="s">
        <v>73</v>
      </c>
      <c r="T211" s="91" t="s">
        <v>792</v>
      </c>
      <c r="U211" s="91" t="s">
        <v>793</v>
      </c>
      <c r="V211" s="90" t="s">
        <v>1624</v>
      </c>
      <c r="W211" s="93" t="str">
        <f>HYPERLINK("http://dx.doi.org/10.1109/TMI.2022.3172773","http://dx.doi.org/10.1109/TMI.2022.3172773")</f>
        <v>http://dx.doi.org/10.1109/TMI.2022.3172773</v>
      </c>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c r="CZ211" s="94"/>
      <c r="DA211" s="94"/>
      <c r="DB211" s="94"/>
      <c r="DC211" s="94"/>
      <c r="DD211" s="94"/>
      <c r="DE211" s="94"/>
      <c r="DF211" s="94"/>
      <c r="DG211" s="94"/>
      <c r="DH211" s="94"/>
      <c r="DI211" s="94"/>
      <c r="DJ211" s="94"/>
      <c r="DK211" s="94"/>
      <c r="DL211" s="94"/>
      <c r="DM211" s="94"/>
      <c r="DN211" s="94"/>
      <c r="DO211" s="94"/>
      <c r="DP211" s="94"/>
      <c r="DQ211" s="94"/>
      <c r="DR211" s="94"/>
      <c r="DS211" s="94"/>
      <c r="DT211" s="94"/>
      <c r="DU211" s="94"/>
      <c r="DV211" s="94"/>
      <c r="DW211" s="94"/>
      <c r="DX211" s="94"/>
      <c r="DY211" s="94"/>
      <c r="DZ211" s="94"/>
      <c r="EA211" s="94"/>
      <c r="EB211" s="94"/>
      <c r="EC211" s="94"/>
      <c r="ED211" s="94"/>
      <c r="EE211" s="94"/>
      <c r="EF211" s="94"/>
      <c r="EG211" s="94"/>
      <c r="EH211" s="94"/>
      <c r="EI211" s="94"/>
      <c r="EJ211" s="94"/>
      <c r="EK211" s="94"/>
      <c r="EL211" s="94"/>
      <c r="EM211" s="94"/>
      <c r="EN211" s="94"/>
      <c r="EO211" s="94"/>
      <c r="EP211" s="94"/>
      <c r="EQ211" s="94"/>
      <c r="ER211" s="94"/>
      <c r="ES211" s="94"/>
      <c r="ET211" s="94"/>
      <c r="EU211" s="94"/>
      <c r="EV211" s="94"/>
      <c r="EW211" s="94"/>
      <c r="EX211" s="94"/>
      <c r="EY211" s="94"/>
      <c r="EZ211" s="94"/>
      <c r="FA211" s="94"/>
      <c r="FB211" s="94"/>
      <c r="FC211" s="94"/>
      <c r="FD211" s="94"/>
      <c r="FE211" s="94"/>
      <c r="FF211" s="94"/>
      <c r="FG211" s="94"/>
      <c r="FH211" s="94"/>
      <c r="FI211" s="94"/>
      <c r="FJ211" s="94"/>
      <c r="FK211" s="94"/>
      <c r="FL211" s="94"/>
      <c r="FM211" s="94"/>
      <c r="FN211" s="94"/>
      <c r="FO211" s="94"/>
      <c r="FP211" s="94"/>
      <c r="FQ211" s="94"/>
      <c r="FR211" s="94"/>
      <c r="FS211" s="94"/>
      <c r="FT211" s="94"/>
      <c r="FU211" s="94"/>
      <c r="FV211" s="94"/>
      <c r="FW211" s="94"/>
      <c r="FX211" s="94"/>
      <c r="FY211" s="94"/>
      <c r="FZ211" s="94"/>
      <c r="GA211" s="94"/>
      <c r="GB211" s="94"/>
      <c r="GC211" s="94"/>
      <c r="GD211" s="94"/>
      <c r="GE211" s="94"/>
      <c r="GF211" s="94"/>
      <c r="GG211" s="94"/>
      <c r="GH211" s="94"/>
      <c r="GI211" s="94"/>
      <c r="GJ211" s="94"/>
      <c r="GK211" s="94"/>
      <c r="GL211" s="94"/>
      <c r="GM211" s="94"/>
      <c r="GN211" s="94"/>
      <c r="GO211" s="94"/>
      <c r="GP211" s="94"/>
      <c r="GQ211" s="94"/>
      <c r="GR211" s="77"/>
      <c r="GS211" s="77"/>
      <c r="GT211" s="77"/>
      <c r="GU211" s="77"/>
      <c r="GV211" s="77"/>
      <c r="GW211" s="77"/>
      <c r="GX211" s="77"/>
      <c r="GY211" s="77"/>
      <c r="GZ211" s="77"/>
      <c r="HA211" s="77"/>
      <c r="HB211" s="77"/>
      <c r="HC211" s="77"/>
      <c r="HD211" s="77"/>
      <c r="HE211" s="77"/>
      <c r="HF211" s="77"/>
      <c r="HG211" s="77"/>
      <c r="HH211" s="77"/>
      <c r="HI211" s="77"/>
      <c r="HJ211" s="77"/>
      <c r="HK211" s="77"/>
      <c r="HL211" s="77"/>
      <c r="HM211" s="77"/>
      <c r="HN211" s="77"/>
      <c r="HO211" s="77"/>
      <c r="HP211" s="77"/>
      <c r="HQ211" s="77"/>
      <c r="HR211" s="77"/>
      <c r="HS211" s="77"/>
      <c r="HT211" s="77"/>
      <c r="HU211" s="77"/>
      <c r="HV211" s="77"/>
      <c r="HW211" s="77"/>
      <c r="HX211" s="77"/>
      <c r="HY211" s="77"/>
      <c r="HZ211" s="77"/>
      <c r="IA211" s="77"/>
      <c r="IB211" s="77"/>
      <c r="IC211" s="77"/>
      <c r="ID211" s="77"/>
      <c r="IE211" s="77"/>
      <c r="IF211" s="77"/>
      <c r="IG211" s="77"/>
      <c r="IH211" s="77"/>
      <c r="II211" s="77"/>
      <c r="IJ211" s="77"/>
      <c r="IK211" s="77"/>
      <c r="IL211" s="77"/>
      <c r="IM211" s="77"/>
      <c r="IN211" s="77"/>
      <c r="IO211" s="77"/>
      <c r="IP211" s="77"/>
      <c r="IQ211" s="77"/>
      <c r="IR211" s="77"/>
      <c r="IS211" s="77"/>
      <c r="IT211" s="77"/>
      <c r="IU211" s="77"/>
      <c r="IV211" s="77"/>
    </row>
    <row r="212" spans="1:256" ht="109.2">
      <c r="A212" s="90">
        <v>4</v>
      </c>
      <c r="B212" s="90" t="s">
        <v>1923</v>
      </c>
      <c r="C212" s="91" t="s">
        <v>1990</v>
      </c>
      <c r="D212" s="91" t="s">
        <v>1995</v>
      </c>
      <c r="E212" s="91" t="s">
        <v>1997</v>
      </c>
      <c r="F212" s="91" t="s">
        <v>794</v>
      </c>
      <c r="G212" s="91" t="s">
        <v>795</v>
      </c>
      <c r="H212" s="90">
        <v>12</v>
      </c>
      <c r="I212" s="90">
        <v>2</v>
      </c>
      <c r="J212" s="90">
        <v>390</v>
      </c>
      <c r="K212" s="90">
        <v>2022</v>
      </c>
      <c r="L212" s="90">
        <v>2</v>
      </c>
      <c r="M212" s="71" t="s">
        <v>8</v>
      </c>
      <c r="N212" s="71" t="s">
        <v>173</v>
      </c>
      <c r="O212" s="71" t="s">
        <v>107</v>
      </c>
      <c r="P212" s="90" t="s">
        <v>84</v>
      </c>
      <c r="Q212" s="91" t="s">
        <v>187</v>
      </c>
      <c r="R212" s="71" t="s">
        <v>24</v>
      </c>
      <c r="S212" s="71" t="s">
        <v>73</v>
      </c>
      <c r="T212" s="91"/>
      <c r="U212" s="91" t="s">
        <v>796</v>
      </c>
      <c r="V212" s="90" t="s">
        <v>1624</v>
      </c>
      <c r="W212" s="93" t="str">
        <f>HYPERLINK("http://dx.doi.org/10.3390/diagnostics12020390","http://dx.doi.org/10.3390/diagnostics12020390")</f>
        <v>http://dx.doi.org/10.3390/diagnostics12020390</v>
      </c>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c r="CZ212" s="94"/>
      <c r="DA212" s="94"/>
      <c r="DB212" s="94"/>
      <c r="DC212" s="94"/>
      <c r="DD212" s="94"/>
      <c r="DE212" s="94"/>
      <c r="DF212" s="94"/>
      <c r="DG212" s="94"/>
      <c r="DH212" s="94"/>
      <c r="DI212" s="94"/>
      <c r="DJ212" s="94"/>
      <c r="DK212" s="94"/>
      <c r="DL212" s="94"/>
      <c r="DM212" s="94"/>
      <c r="DN212" s="94"/>
      <c r="DO212" s="94"/>
      <c r="DP212" s="94"/>
      <c r="DQ212" s="94"/>
      <c r="DR212" s="94"/>
      <c r="DS212" s="94"/>
      <c r="DT212" s="94"/>
      <c r="DU212" s="94"/>
      <c r="DV212" s="94"/>
      <c r="DW212" s="94"/>
      <c r="DX212" s="94"/>
      <c r="DY212" s="94"/>
      <c r="DZ212" s="94"/>
      <c r="EA212" s="94"/>
      <c r="EB212" s="94"/>
      <c r="EC212" s="94"/>
      <c r="ED212" s="94"/>
      <c r="EE212" s="94"/>
      <c r="EF212" s="94"/>
      <c r="EG212" s="94"/>
      <c r="EH212" s="94"/>
      <c r="EI212" s="94"/>
      <c r="EJ212" s="94"/>
      <c r="EK212" s="94"/>
      <c r="EL212" s="94"/>
      <c r="EM212" s="94"/>
      <c r="EN212" s="94"/>
      <c r="EO212" s="94"/>
      <c r="EP212" s="94"/>
      <c r="EQ212" s="94"/>
      <c r="ER212" s="94"/>
      <c r="ES212" s="94"/>
      <c r="ET212" s="94"/>
      <c r="EU212" s="94"/>
      <c r="EV212" s="94"/>
      <c r="EW212" s="94"/>
      <c r="EX212" s="94"/>
      <c r="EY212" s="94"/>
      <c r="EZ212" s="94"/>
      <c r="FA212" s="94"/>
      <c r="FB212" s="94"/>
      <c r="FC212" s="94"/>
      <c r="FD212" s="94"/>
      <c r="FE212" s="94"/>
      <c r="FF212" s="94"/>
      <c r="FG212" s="94"/>
      <c r="FH212" s="94"/>
      <c r="FI212" s="94"/>
      <c r="FJ212" s="94"/>
      <c r="FK212" s="94"/>
      <c r="FL212" s="94"/>
      <c r="FM212" s="94"/>
      <c r="FN212" s="94"/>
      <c r="FO212" s="94"/>
      <c r="FP212" s="94"/>
      <c r="FQ212" s="94"/>
      <c r="FR212" s="94"/>
      <c r="FS212" s="94"/>
      <c r="FT212" s="94"/>
      <c r="FU212" s="94"/>
      <c r="FV212" s="94"/>
      <c r="FW212" s="94"/>
      <c r="FX212" s="94"/>
      <c r="FY212" s="94"/>
      <c r="FZ212" s="94"/>
      <c r="GA212" s="94"/>
      <c r="GB212" s="94"/>
      <c r="GC212" s="94"/>
      <c r="GD212" s="94"/>
      <c r="GE212" s="94"/>
      <c r="GF212" s="94"/>
      <c r="GG212" s="94"/>
      <c r="GH212" s="94"/>
      <c r="GI212" s="94"/>
      <c r="GJ212" s="94"/>
      <c r="GK212" s="94"/>
      <c r="GL212" s="94"/>
      <c r="GM212" s="94"/>
      <c r="GN212" s="94"/>
      <c r="GO212" s="94"/>
      <c r="GP212" s="94"/>
      <c r="GQ212" s="94"/>
      <c r="GR212" s="77"/>
      <c r="GS212" s="77"/>
      <c r="GT212" s="77"/>
      <c r="GU212" s="77"/>
      <c r="GV212" s="77"/>
      <c r="GW212" s="77"/>
      <c r="GX212" s="77"/>
      <c r="GY212" s="77"/>
      <c r="GZ212" s="77"/>
      <c r="HA212" s="77"/>
      <c r="HB212" s="77"/>
      <c r="HC212" s="77"/>
      <c r="HD212" s="77"/>
      <c r="HE212" s="77"/>
      <c r="HF212" s="77"/>
      <c r="HG212" s="77"/>
      <c r="HH212" s="77"/>
      <c r="HI212" s="77"/>
      <c r="HJ212" s="77"/>
      <c r="HK212" s="77"/>
      <c r="HL212" s="77"/>
      <c r="HM212" s="77"/>
      <c r="HN212" s="77"/>
      <c r="HO212" s="77"/>
      <c r="HP212" s="77"/>
      <c r="HQ212" s="77"/>
      <c r="HR212" s="77"/>
      <c r="HS212" s="77"/>
      <c r="HT212" s="77"/>
      <c r="HU212" s="77"/>
      <c r="HV212" s="77"/>
      <c r="HW212" s="77"/>
      <c r="HX212" s="77"/>
      <c r="HY212" s="77"/>
      <c r="HZ212" s="77"/>
      <c r="IA212" s="77"/>
      <c r="IB212" s="77"/>
      <c r="IC212" s="77"/>
      <c r="ID212" s="77"/>
      <c r="IE212" s="77"/>
      <c r="IF212" s="77"/>
      <c r="IG212" s="77"/>
      <c r="IH212" s="77"/>
      <c r="II212" s="77"/>
      <c r="IJ212" s="77"/>
      <c r="IK212" s="77"/>
      <c r="IL212" s="77"/>
      <c r="IM212" s="77"/>
      <c r="IN212" s="77"/>
      <c r="IO212" s="77"/>
      <c r="IP212" s="77"/>
      <c r="IQ212" s="77"/>
      <c r="IR212" s="77"/>
      <c r="IS212" s="77"/>
      <c r="IT212" s="77"/>
      <c r="IU212" s="77"/>
      <c r="IV212" s="77"/>
    </row>
    <row r="213" spans="1:256" ht="150" customHeight="1">
      <c r="A213" s="90">
        <v>5</v>
      </c>
      <c r="B213" s="90" t="s">
        <v>1923</v>
      </c>
      <c r="C213" s="91" t="s">
        <v>1990</v>
      </c>
      <c r="D213" s="91" t="s">
        <v>1995</v>
      </c>
      <c r="E213" s="91" t="s">
        <v>1998</v>
      </c>
      <c r="F213" s="91" t="s">
        <v>797</v>
      </c>
      <c r="G213" s="91" t="s">
        <v>798</v>
      </c>
      <c r="H213" s="90">
        <v>97</v>
      </c>
      <c r="I213" s="90"/>
      <c r="J213" s="90">
        <v>102049</v>
      </c>
      <c r="K213" s="90">
        <v>2022</v>
      </c>
      <c r="L213" s="90">
        <v>4</v>
      </c>
      <c r="M213" s="71" t="s">
        <v>8</v>
      </c>
      <c r="N213" s="71" t="s">
        <v>173</v>
      </c>
      <c r="O213" s="71" t="s">
        <v>107</v>
      </c>
      <c r="P213" s="90" t="s">
        <v>84</v>
      </c>
      <c r="Q213" s="91" t="s">
        <v>134</v>
      </c>
      <c r="R213" s="71" t="s">
        <v>24</v>
      </c>
      <c r="S213" s="71" t="s">
        <v>73</v>
      </c>
      <c r="T213" s="91" t="s">
        <v>799</v>
      </c>
      <c r="U213" s="91" t="s">
        <v>800</v>
      </c>
      <c r="V213" s="90" t="s">
        <v>1624</v>
      </c>
      <c r="W213" s="93" t="str">
        <f>HYPERLINK("http://dx.doi.org/10.1016/j.compmedimag.2022.102049","http://dx.doi.org/10.1016/j.compmedimag.2022.102049")</f>
        <v>http://dx.doi.org/10.1016/j.compmedimag.2022.102049</v>
      </c>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4"/>
      <c r="DK213" s="94"/>
      <c r="DL213" s="94"/>
      <c r="DM213" s="94"/>
      <c r="DN213" s="94"/>
      <c r="DO213" s="94"/>
      <c r="DP213" s="94"/>
      <c r="DQ213" s="94"/>
      <c r="DR213" s="94"/>
      <c r="DS213" s="94"/>
      <c r="DT213" s="94"/>
      <c r="DU213" s="94"/>
      <c r="DV213" s="94"/>
      <c r="DW213" s="94"/>
      <c r="DX213" s="94"/>
      <c r="DY213" s="94"/>
      <c r="DZ213" s="94"/>
      <c r="EA213" s="94"/>
      <c r="EB213" s="94"/>
      <c r="EC213" s="94"/>
      <c r="ED213" s="94"/>
      <c r="EE213" s="94"/>
      <c r="EF213" s="94"/>
      <c r="EG213" s="94"/>
      <c r="EH213" s="94"/>
      <c r="EI213" s="94"/>
      <c r="EJ213" s="94"/>
      <c r="EK213" s="94"/>
      <c r="EL213" s="94"/>
      <c r="EM213" s="94"/>
      <c r="EN213" s="94"/>
      <c r="EO213" s="94"/>
      <c r="EP213" s="94"/>
      <c r="EQ213" s="94"/>
      <c r="ER213" s="94"/>
      <c r="ES213" s="94"/>
      <c r="ET213" s="94"/>
      <c r="EU213" s="94"/>
      <c r="EV213" s="94"/>
      <c r="EW213" s="94"/>
      <c r="EX213" s="94"/>
      <c r="EY213" s="94"/>
      <c r="EZ213" s="94"/>
      <c r="FA213" s="94"/>
      <c r="FB213" s="94"/>
      <c r="FC213" s="94"/>
      <c r="FD213" s="94"/>
      <c r="FE213" s="94"/>
      <c r="FF213" s="94"/>
      <c r="FG213" s="94"/>
      <c r="FH213" s="94"/>
      <c r="FI213" s="94"/>
      <c r="FJ213" s="94"/>
      <c r="FK213" s="94"/>
      <c r="FL213" s="94"/>
      <c r="FM213" s="94"/>
      <c r="FN213" s="94"/>
      <c r="FO213" s="94"/>
      <c r="FP213" s="94"/>
      <c r="FQ213" s="94"/>
      <c r="FR213" s="94"/>
      <c r="FS213" s="94"/>
      <c r="FT213" s="94"/>
      <c r="FU213" s="94"/>
      <c r="FV213" s="94"/>
      <c r="FW213" s="94"/>
      <c r="FX213" s="94"/>
      <c r="FY213" s="94"/>
      <c r="FZ213" s="94"/>
      <c r="GA213" s="94"/>
      <c r="GB213" s="94"/>
      <c r="GC213" s="94"/>
      <c r="GD213" s="94"/>
      <c r="GE213" s="94"/>
      <c r="GF213" s="94"/>
      <c r="GG213" s="94"/>
      <c r="GH213" s="94"/>
      <c r="GI213" s="94"/>
      <c r="GJ213" s="94"/>
      <c r="GK213" s="94"/>
      <c r="GL213" s="94"/>
      <c r="GM213" s="94"/>
      <c r="GN213" s="94"/>
      <c r="GO213" s="94"/>
      <c r="GP213" s="94"/>
      <c r="GQ213" s="94"/>
      <c r="GR213" s="77"/>
      <c r="GS213" s="77"/>
      <c r="GT213" s="77"/>
      <c r="GU213" s="77"/>
      <c r="GV213" s="77"/>
      <c r="GW213" s="77"/>
      <c r="GX213" s="77"/>
      <c r="GY213" s="77"/>
      <c r="GZ213" s="77"/>
      <c r="HA213" s="77"/>
      <c r="HB213" s="77"/>
      <c r="HC213" s="77"/>
      <c r="HD213" s="77"/>
      <c r="HE213" s="77"/>
      <c r="HF213" s="77"/>
      <c r="HG213" s="77"/>
      <c r="HH213" s="77"/>
      <c r="HI213" s="77"/>
      <c r="HJ213" s="77"/>
      <c r="HK213" s="77"/>
      <c r="HL213" s="77"/>
      <c r="HM213" s="77"/>
      <c r="HN213" s="77"/>
      <c r="HO213" s="77"/>
      <c r="HP213" s="77"/>
      <c r="HQ213" s="77"/>
      <c r="HR213" s="77"/>
      <c r="HS213" s="77"/>
      <c r="HT213" s="77"/>
      <c r="HU213" s="77"/>
      <c r="HV213" s="77"/>
      <c r="HW213" s="77"/>
      <c r="HX213" s="77"/>
      <c r="HY213" s="77"/>
      <c r="HZ213" s="77"/>
      <c r="IA213" s="77"/>
      <c r="IB213" s="77"/>
      <c r="IC213" s="77"/>
      <c r="ID213" s="77"/>
      <c r="IE213" s="77"/>
      <c r="IF213" s="77"/>
      <c r="IG213" s="77"/>
      <c r="IH213" s="77"/>
      <c r="II213" s="77"/>
      <c r="IJ213" s="77"/>
      <c r="IK213" s="77"/>
      <c r="IL213" s="77"/>
      <c r="IM213" s="77"/>
      <c r="IN213" s="77"/>
      <c r="IO213" s="77"/>
      <c r="IP213" s="77"/>
      <c r="IQ213" s="77"/>
      <c r="IR213" s="77"/>
      <c r="IS213" s="77"/>
      <c r="IT213" s="77"/>
      <c r="IU213" s="77"/>
      <c r="IV213" s="77"/>
    </row>
    <row r="214" spans="1:256" ht="64.5" customHeight="1">
      <c r="A214" s="90">
        <v>6</v>
      </c>
      <c r="B214" s="71" t="s">
        <v>1923</v>
      </c>
      <c r="C214" s="72" t="s">
        <v>1990</v>
      </c>
      <c r="D214" s="73" t="s">
        <v>1999</v>
      </c>
      <c r="E214" s="72" t="s">
        <v>2000</v>
      </c>
      <c r="F214" s="72" t="s">
        <v>801</v>
      </c>
      <c r="G214" s="72" t="s">
        <v>802</v>
      </c>
      <c r="H214" s="71" t="s">
        <v>394</v>
      </c>
      <c r="I214" s="71" t="s">
        <v>67</v>
      </c>
      <c r="J214" s="71" t="s">
        <v>803</v>
      </c>
      <c r="K214" s="71" t="s">
        <v>69</v>
      </c>
      <c r="L214" s="71" t="s">
        <v>146</v>
      </c>
      <c r="M214" s="71" t="s">
        <v>1600</v>
      </c>
      <c r="N214" s="71" t="s">
        <v>173</v>
      </c>
      <c r="O214" s="71" t="s">
        <v>107</v>
      </c>
      <c r="P214" s="71" t="s">
        <v>73</v>
      </c>
      <c r="Q214" s="73" t="s">
        <v>74</v>
      </c>
      <c r="R214" s="71" t="s">
        <v>23</v>
      </c>
      <c r="S214" s="71" t="s">
        <v>73</v>
      </c>
      <c r="T214" s="71"/>
      <c r="U214" s="71" t="s">
        <v>804</v>
      </c>
      <c r="V214" s="71" t="s">
        <v>1624</v>
      </c>
      <c r="W214" s="89" t="s">
        <v>805</v>
      </c>
    </row>
    <row r="215" spans="1:256" ht="39" customHeight="1">
      <c r="A215" s="90">
        <v>7</v>
      </c>
      <c r="B215" s="72" t="s">
        <v>1923</v>
      </c>
      <c r="C215" s="72" t="s">
        <v>1990</v>
      </c>
      <c r="D215" s="72" t="s">
        <v>1999</v>
      </c>
      <c r="E215" s="72" t="s">
        <v>2001</v>
      </c>
      <c r="F215" s="72" t="s">
        <v>806</v>
      </c>
      <c r="G215" s="72" t="s">
        <v>807</v>
      </c>
      <c r="H215" s="71" t="s">
        <v>600</v>
      </c>
      <c r="I215" s="71" t="s">
        <v>67</v>
      </c>
      <c r="J215" s="72" t="s">
        <v>808</v>
      </c>
      <c r="K215" s="71" t="s">
        <v>69</v>
      </c>
      <c r="L215" s="71" t="s">
        <v>91</v>
      </c>
      <c r="M215" s="71" t="s">
        <v>8</v>
      </c>
      <c r="N215" s="71" t="s">
        <v>173</v>
      </c>
      <c r="O215" s="71" t="s">
        <v>107</v>
      </c>
      <c r="P215" s="71" t="s">
        <v>73</v>
      </c>
      <c r="Q215" s="73" t="s">
        <v>187</v>
      </c>
      <c r="R215" s="71" t="s">
        <v>24</v>
      </c>
      <c r="S215" s="71" t="s">
        <v>73</v>
      </c>
      <c r="T215" s="72"/>
      <c r="U215" s="72" t="s">
        <v>788</v>
      </c>
      <c r="V215" s="72" t="s">
        <v>1610</v>
      </c>
      <c r="W215" s="159" t="s">
        <v>809</v>
      </c>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c r="DG215" s="77"/>
      <c r="DH215" s="77"/>
      <c r="DI215" s="77"/>
      <c r="DJ215" s="77"/>
      <c r="DK215" s="77"/>
      <c r="DL215" s="77"/>
      <c r="DM215" s="77"/>
      <c r="DN215" s="77"/>
      <c r="DO215" s="77"/>
      <c r="DP215" s="77"/>
      <c r="DQ215" s="77"/>
      <c r="DR215" s="77"/>
      <c r="DS215" s="77"/>
      <c r="DT215" s="77"/>
      <c r="DU215" s="77"/>
      <c r="DV215" s="77"/>
      <c r="DW215" s="77"/>
      <c r="DX215" s="77"/>
      <c r="DY215" s="77"/>
      <c r="DZ215" s="77"/>
      <c r="EA215" s="77"/>
      <c r="EB215" s="77"/>
      <c r="EC215" s="77"/>
      <c r="ED215" s="77"/>
      <c r="EE215" s="77"/>
      <c r="EF215" s="77"/>
      <c r="EG215" s="77"/>
      <c r="EH215" s="77"/>
      <c r="EI215" s="77"/>
      <c r="EJ215" s="77"/>
      <c r="EK215" s="77"/>
      <c r="EL215" s="77"/>
      <c r="EM215" s="77"/>
      <c r="EN215" s="77"/>
      <c r="EO215" s="77"/>
      <c r="EP215" s="77"/>
      <c r="EQ215" s="77"/>
      <c r="ER215" s="77"/>
      <c r="ES215" s="77"/>
      <c r="ET215" s="77"/>
      <c r="EU215" s="77"/>
      <c r="EV215" s="77"/>
      <c r="EW215" s="77"/>
      <c r="EX215" s="77"/>
      <c r="EY215" s="77"/>
      <c r="EZ215" s="77"/>
      <c r="FA215" s="77"/>
      <c r="FB215" s="77"/>
      <c r="FC215" s="77"/>
      <c r="FD215" s="77"/>
      <c r="FE215" s="77"/>
      <c r="FF215" s="77"/>
      <c r="FG215" s="77"/>
      <c r="FH215" s="77"/>
      <c r="FI215" s="77"/>
      <c r="FJ215" s="77"/>
      <c r="FK215" s="77"/>
      <c r="FL215" s="77"/>
      <c r="FM215" s="77"/>
      <c r="FN215" s="77"/>
      <c r="FO215" s="77"/>
      <c r="FP215" s="77"/>
      <c r="FQ215" s="77"/>
      <c r="FR215" s="77"/>
      <c r="FS215" s="77"/>
      <c r="FT215" s="77"/>
      <c r="FU215" s="77"/>
      <c r="FV215" s="77"/>
      <c r="FW215" s="77"/>
      <c r="FX215" s="77"/>
      <c r="FY215" s="77"/>
      <c r="FZ215" s="77"/>
      <c r="GA215" s="77"/>
      <c r="GB215" s="77"/>
      <c r="GC215" s="77"/>
      <c r="GD215" s="77"/>
      <c r="GE215" s="77"/>
      <c r="GF215" s="77"/>
      <c r="GG215" s="77"/>
      <c r="GH215" s="77"/>
      <c r="GI215" s="77"/>
      <c r="GJ215" s="77"/>
      <c r="GK215" s="77"/>
      <c r="GL215" s="77"/>
      <c r="GM215" s="77"/>
      <c r="GN215" s="77"/>
      <c r="GO215" s="77"/>
      <c r="GP215" s="77"/>
      <c r="GQ215" s="77"/>
    </row>
    <row r="216" spans="1:256" ht="46.8">
      <c r="A216" s="90">
        <v>8</v>
      </c>
      <c r="B216" s="90" t="s">
        <v>1923</v>
      </c>
      <c r="C216" s="91" t="s">
        <v>1990</v>
      </c>
      <c r="D216" s="91" t="s">
        <v>2002</v>
      </c>
      <c r="E216" s="91" t="s">
        <v>2003</v>
      </c>
      <c r="F216" s="91" t="s">
        <v>810</v>
      </c>
      <c r="G216" s="91" t="s">
        <v>811</v>
      </c>
      <c r="H216" s="90">
        <v>10</v>
      </c>
      <c r="I216" s="90">
        <v>4</v>
      </c>
      <c r="J216" s="90" t="s">
        <v>812</v>
      </c>
      <c r="K216" s="90">
        <v>2022</v>
      </c>
      <c r="L216" s="90">
        <v>10</v>
      </c>
      <c r="M216" s="71" t="s">
        <v>8</v>
      </c>
      <c r="N216" s="71" t="s">
        <v>173</v>
      </c>
      <c r="O216" s="71" t="s">
        <v>107</v>
      </c>
      <c r="P216" s="90" t="s">
        <v>84</v>
      </c>
      <c r="Q216" s="91" t="s">
        <v>531</v>
      </c>
      <c r="R216" s="71" t="s">
        <v>24</v>
      </c>
      <c r="S216" s="71" t="s">
        <v>73</v>
      </c>
      <c r="T216" s="91" t="s">
        <v>813</v>
      </c>
      <c r="U216" s="91"/>
      <c r="V216" s="90" t="s">
        <v>1624</v>
      </c>
      <c r="W216" s="93" t="str">
        <f>HYPERLINK("http://dx.doi.org/10.1080/21870764.2022.2123522","http://dx.doi.org/10.1080/21870764.2022.2123522")</f>
        <v>http://dx.doi.org/10.1080/21870764.2022.2123522</v>
      </c>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c r="CZ216" s="94"/>
      <c r="DA216" s="94"/>
      <c r="DB216" s="94"/>
      <c r="DC216" s="94"/>
      <c r="DD216" s="94"/>
      <c r="DE216" s="94"/>
      <c r="DF216" s="94"/>
      <c r="DG216" s="94"/>
      <c r="DH216" s="94"/>
      <c r="DI216" s="94"/>
      <c r="DJ216" s="94"/>
      <c r="DK216" s="94"/>
      <c r="DL216" s="94"/>
      <c r="DM216" s="94"/>
      <c r="DN216" s="94"/>
      <c r="DO216" s="94"/>
      <c r="DP216" s="94"/>
      <c r="DQ216" s="94"/>
      <c r="DR216" s="94"/>
      <c r="DS216" s="94"/>
      <c r="DT216" s="94"/>
      <c r="DU216" s="94"/>
      <c r="DV216" s="94"/>
      <c r="DW216" s="94"/>
      <c r="DX216" s="94"/>
      <c r="DY216" s="94"/>
      <c r="DZ216" s="94"/>
      <c r="EA216" s="94"/>
      <c r="EB216" s="94"/>
      <c r="EC216" s="94"/>
      <c r="ED216" s="94"/>
      <c r="EE216" s="94"/>
      <c r="EF216" s="94"/>
      <c r="EG216" s="94"/>
      <c r="EH216" s="94"/>
      <c r="EI216" s="94"/>
      <c r="EJ216" s="94"/>
      <c r="EK216" s="94"/>
      <c r="EL216" s="94"/>
      <c r="EM216" s="94"/>
      <c r="EN216" s="94"/>
      <c r="EO216" s="94"/>
      <c r="EP216" s="94"/>
      <c r="EQ216" s="94"/>
      <c r="ER216" s="94"/>
      <c r="ES216" s="94"/>
      <c r="ET216" s="94"/>
      <c r="EU216" s="94"/>
      <c r="EV216" s="94"/>
      <c r="EW216" s="94"/>
      <c r="EX216" s="94"/>
      <c r="EY216" s="94"/>
      <c r="EZ216" s="94"/>
      <c r="FA216" s="94"/>
      <c r="FB216" s="94"/>
      <c r="FC216" s="94"/>
      <c r="FD216" s="94"/>
      <c r="FE216" s="94"/>
      <c r="FF216" s="94"/>
      <c r="FG216" s="94"/>
      <c r="FH216" s="94"/>
      <c r="FI216" s="94"/>
      <c r="FJ216" s="94"/>
      <c r="FK216" s="94"/>
      <c r="FL216" s="94"/>
      <c r="FM216" s="94"/>
      <c r="FN216" s="94"/>
      <c r="FO216" s="94"/>
      <c r="FP216" s="94"/>
      <c r="FQ216" s="94"/>
      <c r="FR216" s="94"/>
      <c r="FS216" s="94"/>
      <c r="FT216" s="94"/>
      <c r="FU216" s="94"/>
      <c r="FV216" s="94"/>
      <c r="FW216" s="94"/>
      <c r="FX216" s="94"/>
      <c r="FY216" s="94"/>
      <c r="FZ216" s="94"/>
      <c r="GA216" s="94"/>
      <c r="GB216" s="94"/>
      <c r="GC216" s="94"/>
      <c r="GD216" s="94"/>
      <c r="GE216" s="94"/>
      <c r="GF216" s="94"/>
      <c r="GG216" s="94"/>
      <c r="GH216" s="94"/>
      <c r="GI216" s="94"/>
      <c r="GJ216" s="94"/>
      <c r="GK216" s="94"/>
      <c r="GL216" s="94"/>
      <c r="GM216" s="94"/>
      <c r="GN216" s="94"/>
      <c r="GO216" s="94"/>
      <c r="GP216" s="94"/>
      <c r="GQ216" s="94"/>
    </row>
    <row r="217" spans="1:256" ht="62.4">
      <c r="A217" s="90">
        <v>9</v>
      </c>
      <c r="B217" s="90" t="s">
        <v>1923</v>
      </c>
      <c r="C217" s="91" t="s">
        <v>1990</v>
      </c>
      <c r="D217" s="91" t="s">
        <v>1991</v>
      </c>
      <c r="E217" s="91" t="s">
        <v>2004</v>
      </c>
      <c r="F217" s="91" t="s">
        <v>814</v>
      </c>
      <c r="G217" s="91" t="s">
        <v>330</v>
      </c>
      <c r="H217" s="90">
        <v>12</v>
      </c>
      <c r="I217" s="90">
        <v>1</v>
      </c>
      <c r="J217" s="90">
        <v>7932</v>
      </c>
      <c r="K217" s="90">
        <v>2022</v>
      </c>
      <c r="L217" s="90">
        <v>5</v>
      </c>
      <c r="M217" s="71" t="s">
        <v>8</v>
      </c>
      <c r="N217" s="71" t="s">
        <v>173</v>
      </c>
      <c r="O217" s="71" t="s">
        <v>107</v>
      </c>
      <c r="P217" s="90" t="s">
        <v>73</v>
      </c>
      <c r="Q217" s="91" t="s">
        <v>174</v>
      </c>
      <c r="R217" s="71" t="s">
        <v>24</v>
      </c>
      <c r="S217" s="71" t="s">
        <v>73</v>
      </c>
      <c r="T217" s="91" t="s">
        <v>331</v>
      </c>
      <c r="U217" s="91"/>
      <c r="V217" s="90" t="s">
        <v>1624</v>
      </c>
      <c r="W217" s="93" t="str">
        <f>HYPERLINK("http://dx.doi.org/10.1038/s41598-022-11379-2","http://dx.doi.org/10.1038/s41598-022-11379-2")</f>
        <v>http://dx.doi.org/10.1038/s41598-022-11379-2</v>
      </c>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c r="CZ217" s="94"/>
      <c r="DA217" s="94"/>
      <c r="DB217" s="94"/>
      <c r="DC217" s="94"/>
      <c r="DD217" s="94"/>
      <c r="DE217" s="94"/>
      <c r="DF217" s="94"/>
      <c r="DG217" s="94"/>
      <c r="DH217" s="94"/>
      <c r="DI217" s="94"/>
      <c r="DJ217" s="94"/>
      <c r="DK217" s="94"/>
      <c r="DL217" s="94"/>
      <c r="DM217" s="94"/>
      <c r="DN217" s="94"/>
      <c r="DO217" s="94"/>
      <c r="DP217" s="94"/>
      <c r="DQ217" s="94"/>
      <c r="DR217" s="94"/>
      <c r="DS217" s="94"/>
      <c r="DT217" s="94"/>
      <c r="DU217" s="94"/>
      <c r="DV217" s="94"/>
      <c r="DW217" s="94"/>
      <c r="DX217" s="94"/>
      <c r="DY217" s="94"/>
      <c r="DZ217" s="94"/>
      <c r="EA217" s="94"/>
      <c r="EB217" s="94"/>
      <c r="EC217" s="94"/>
      <c r="ED217" s="94"/>
      <c r="EE217" s="94"/>
      <c r="EF217" s="94"/>
      <c r="EG217" s="94"/>
      <c r="EH217" s="94"/>
      <c r="EI217" s="94"/>
      <c r="EJ217" s="94"/>
      <c r="EK217" s="94"/>
      <c r="EL217" s="94"/>
      <c r="EM217" s="94"/>
      <c r="EN217" s="94"/>
      <c r="EO217" s="94"/>
      <c r="EP217" s="94"/>
      <c r="EQ217" s="94"/>
      <c r="ER217" s="94"/>
      <c r="ES217" s="94"/>
      <c r="ET217" s="94"/>
      <c r="EU217" s="94"/>
      <c r="EV217" s="94"/>
      <c r="EW217" s="94"/>
      <c r="EX217" s="94"/>
      <c r="EY217" s="94"/>
      <c r="EZ217" s="94"/>
      <c r="FA217" s="94"/>
      <c r="FB217" s="94"/>
      <c r="FC217" s="94"/>
      <c r="FD217" s="94"/>
      <c r="FE217" s="94"/>
      <c r="FF217" s="94"/>
      <c r="FG217" s="94"/>
      <c r="FH217" s="94"/>
      <c r="FI217" s="94"/>
      <c r="FJ217" s="94"/>
      <c r="FK217" s="94"/>
      <c r="FL217" s="94"/>
      <c r="FM217" s="94"/>
      <c r="FN217" s="94"/>
      <c r="FO217" s="94"/>
      <c r="FP217" s="94"/>
      <c r="FQ217" s="94"/>
      <c r="FR217" s="94"/>
      <c r="FS217" s="94"/>
      <c r="FT217" s="94"/>
      <c r="FU217" s="94"/>
      <c r="FV217" s="94"/>
      <c r="FW217" s="94"/>
      <c r="FX217" s="94"/>
      <c r="FY217" s="94"/>
      <c r="FZ217" s="94"/>
      <c r="GA217" s="94"/>
      <c r="GB217" s="94"/>
      <c r="GC217" s="94"/>
      <c r="GD217" s="94"/>
      <c r="GE217" s="94"/>
      <c r="GF217" s="94"/>
      <c r="GG217" s="94"/>
      <c r="GH217" s="94"/>
      <c r="GI217" s="94"/>
      <c r="GJ217" s="94"/>
      <c r="GK217" s="94"/>
      <c r="GL217" s="94"/>
      <c r="GM217" s="94"/>
      <c r="GN217" s="94"/>
      <c r="GO217" s="94"/>
      <c r="GP217" s="94"/>
      <c r="GQ217" s="94"/>
    </row>
    <row r="218" spans="1:256" ht="78">
      <c r="A218" s="90">
        <v>10</v>
      </c>
      <c r="B218" s="71" t="s">
        <v>1923</v>
      </c>
      <c r="C218" s="72" t="s">
        <v>1990</v>
      </c>
      <c r="D218" s="73" t="s">
        <v>1999</v>
      </c>
      <c r="E218" s="72" t="s">
        <v>2005</v>
      </c>
      <c r="F218" s="72" t="s">
        <v>815</v>
      </c>
      <c r="G218" s="72" t="s">
        <v>816</v>
      </c>
      <c r="H218" s="71" t="s">
        <v>817</v>
      </c>
      <c r="I218" s="71"/>
      <c r="J218" s="71"/>
      <c r="K218" s="71" t="s">
        <v>69</v>
      </c>
      <c r="L218" s="71" t="s">
        <v>106</v>
      </c>
      <c r="M218" s="71" t="s">
        <v>1600</v>
      </c>
      <c r="N218" s="71" t="s">
        <v>173</v>
      </c>
      <c r="O218" s="71" t="s">
        <v>107</v>
      </c>
      <c r="P218" s="71" t="s">
        <v>84</v>
      </c>
      <c r="Q218" s="73" t="s">
        <v>531</v>
      </c>
      <c r="R218" s="71" t="s">
        <v>24</v>
      </c>
      <c r="S218" s="71" t="s">
        <v>73</v>
      </c>
      <c r="T218" s="71" t="s">
        <v>818</v>
      </c>
      <c r="U218" s="71" t="s">
        <v>819</v>
      </c>
      <c r="V218" s="71" t="s">
        <v>1624</v>
      </c>
      <c r="W218" s="89" t="s">
        <v>820</v>
      </c>
    </row>
    <row r="219" spans="1:256" ht="187.2">
      <c r="A219" s="90">
        <v>11</v>
      </c>
      <c r="B219" s="90" t="s">
        <v>1923</v>
      </c>
      <c r="C219" s="91" t="s">
        <v>1990</v>
      </c>
      <c r="D219" s="91" t="s">
        <v>2006</v>
      </c>
      <c r="E219" s="91" t="s">
        <v>2007</v>
      </c>
      <c r="F219" s="91" t="s">
        <v>821</v>
      </c>
      <c r="G219" s="91" t="s">
        <v>822</v>
      </c>
      <c r="H219" s="90">
        <v>11</v>
      </c>
      <c r="I219" s="90">
        <v>9</v>
      </c>
      <c r="J219" s="90" t="s">
        <v>823</v>
      </c>
      <c r="K219" s="90">
        <v>2022</v>
      </c>
      <c r="L219" s="90">
        <v>5</v>
      </c>
      <c r="M219" s="71" t="s">
        <v>8</v>
      </c>
      <c r="N219" s="71" t="s">
        <v>173</v>
      </c>
      <c r="O219" s="71" t="s">
        <v>107</v>
      </c>
      <c r="P219" s="90" t="s">
        <v>84</v>
      </c>
      <c r="Q219" s="91" t="s">
        <v>174</v>
      </c>
      <c r="R219" s="71" t="s">
        <v>24</v>
      </c>
      <c r="S219" s="71" t="s">
        <v>73</v>
      </c>
      <c r="T219" s="91" t="s">
        <v>824</v>
      </c>
      <c r="U219" s="91" t="s">
        <v>825</v>
      </c>
      <c r="V219" s="90" t="s">
        <v>1624</v>
      </c>
      <c r="W219" s="93" t="str">
        <f>HYPERLINK("http://dx.doi.org/10.1515/nanoph-2021-0748","http://dx.doi.org/10.1515/nanoph-2021-0748")</f>
        <v>http://dx.doi.org/10.1515/nanoph-2021-0748</v>
      </c>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c r="CZ219" s="94"/>
      <c r="DA219" s="94"/>
      <c r="DB219" s="94"/>
      <c r="DC219" s="94"/>
      <c r="DD219" s="94"/>
      <c r="DE219" s="94"/>
      <c r="DF219" s="94"/>
      <c r="DG219" s="94"/>
      <c r="DH219" s="94"/>
      <c r="DI219" s="94"/>
      <c r="DJ219" s="94"/>
      <c r="DK219" s="94"/>
      <c r="DL219" s="94"/>
      <c r="DM219" s="94"/>
      <c r="DN219" s="94"/>
      <c r="DO219" s="94"/>
      <c r="DP219" s="94"/>
      <c r="DQ219" s="94"/>
      <c r="DR219" s="94"/>
      <c r="DS219" s="94"/>
      <c r="DT219" s="94"/>
      <c r="DU219" s="94"/>
      <c r="DV219" s="94"/>
      <c r="DW219" s="94"/>
      <c r="DX219" s="94"/>
      <c r="DY219" s="94"/>
      <c r="DZ219" s="94"/>
      <c r="EA219" s="94"/>
      <c r="EB219" s="94"/>
      <c r="EC219" s="94"/>
      <c r="ED219" s="94"/>
      <c r="EE219" s="94"/>
      <c r="EF219" s="94"/>
      <c r="EG219" s="94"/>
      <c r="EH219" s="94"/>
      <c r="EI219" s="94"/>
      <c r="EJ219" s="94"/>
      <c r="EK219" s="94"/>
      <c r="EL219" s="94"/>
      <c r="EM219" s="94"/>
      <c r="EN219" s="94"/>
      <c r="EO219" s="94"/>
      <c r="EP219" s="94"/>
      <c r="EQ219" s="94"/>
      <c r="ER219" s="94"/>
      <c r="ES219" s="94"/>
      <c r="ET219" s="94"/>
      <c r="EU219" s="94"/>
      <c r="EV219" s="94"/>
      <c r="EW219" s="94"/>
      <c r="EX219" s="94"/>
      <c r="EY219" s="94"/>
      <c r="EZ219" s="94"/>
      <c r="FA219" s="94"/>
      <c r="FB219" s="94"/>
      <c r="FC219" s="94"/>
      <c r="FD219" s="94"/>
      <c r="FE219" s="94"/>
      <c r="FF219" s="94"/>
      <c r="FG219" s="94"/>
      <c r="FH219" s="94"/>
      <c r="FI219" s="94"/>
      <c r="FJ219" s="94"/>
      <c r="FK219" s="94"/>
      <c r="FL219" s="94"/>
      <c r="FM219" s="94"/>
      <c r="FN219" s="94"/>
      <c r="FO219" s="94"/>
      <c r="FP219" s="94"/>
      <c r="FQ219" s="94"/>
      <c r="FR219" s="94"/>
      <c r="FS219" s="94"/>
      <c r="FT219" s="94"/>
      <c r="FU219" s="94"/>
      <c r="FV219" s="94"/>
      <c r="FW219" s="94"/>
      <c r="FX219" s="94"/>
      <c r="FY219" s="94"/>
      <c r="FZ219" s="94"/>
      <c r="GA219" s="94"/>
      <c r="GB219" s="94"/>
      <c r="GC219" s="94"/>
      <c r="GD219" s="94"/>
      <c r="GE219" s="94"/>
      <c r="GF219" s="94"/>
      <c r="GG219" s="94"/>
      <c r="GH219" s="94"/>
      <c r="GI219" s="94"/>
      <c r="GJ219" s="94"/>
      <c r="GK219" s="94"/>
      <c r="GL219" s="94"/>
      <c r="GM219" s="94"/>
      <c r="GN219" s="94"/>
      <c r="GO219" s="94"/>
      <c r="GP219" s="94"/>
      <c r="GQ219" s="94"/>
    </row>
    <row r="220" spans="1:256" ht="109.2">
      <c r="A220" s="90">
        <v>12</v>
      </c>
      <c r="B220" s="90" t="s">
        <v>1923</v>
      </c>
      <c r="C220" s="91" t="s">
        <v>1990</v>
      </c>
      <c r="D220" s="91" t="s">
        <v>2006</v>
      </c>
      <c r="E220" s="91" t="s">
        <v>2008</v>
      </c>
      <c r="F220" s="91" t="s">
        <v>826</v>
      </c>
      <c r="G220" s="91" t="s">
        <v>827</v>
      </c>
      <c r="H220" s="90">
        <v>6</v>
      </c>
      <c r="I220" s="90">
        <v>4</v>
      </c>
      <c r="J220" s="90">
        <v>2101228</v>
      </c>
      <c r="K220" s="90">
        <v>2022</v>
      </c>
      <c r="L220" s="90">
        <v>4</v>
      </c>
      <c r="M220" s="71" t="s">
        <v>8</v>
      </c>
      <c r="N220" s="71" t="s">
        <v>173</v>
      </c>
      <c r="O220" s="71" t="s">
        <v>107</v>
      </c>
      <c r="P220" s="90" t="s">
        <v>84</v>
      </c>
      <c r="Q220" s="91" t="s">
        <v>174</v>
      </c>
      <c r="R220" s="71" t="s">
        <v>24</v>
      </c>
      <c r="S220" s="71" t="s">
        <v>73</v>
      </c>
      <c r="T220" s="91" t="s">
        <v>828</v>
      </c>
      <c r="U220" s="91"/>
      <c r="V220" s="90" t="s">
        <v>1624</v>
      </c>
      <c r="W220" s="93" t="str">
        <f>HYPERLINK("http://dx.doi.org/10.1002/smtd.202101228","http://dx.doi.org/10.1002/smtd.202101228")</f>
        <v>http://dx.doi.org/10.1002/smtd.202101228</v>
      </c>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4"/>
      <c r="DJ220" s="94"/>
      <c r="DK220" s="94"/>
      <c r="DL220" s="94"/>
      <c r="DM220" s="94"/>
      <c r="DN220" s="94"/>
      <c r="DO220" s="94"/>
      <c r="DP220" s="94"/>
      <c r="DQ220" s="94"/>
      <c r="DR220" s="94"/>
      <c r="DS220" s="94"/>
      <c r="DT220" s="94"/>
      <c r="DU220" s="94"/>
      <c r="DV220" s="94"/>
      <c r="DW220" s="94"/>
      <c r="DX220" s="94"/>
      <c r="DY220" s="94"/>
      <c r="DZ220" s="94"/>
      <c r="EA220" s="94"/>
      <c r="EB220" s="94"/>
      <c r="EC220" s="94"/>
      <c r="ED220" s="94"/>
      <c r="EE220" s="94"/>
      <c r="EF220" s="94"/>
      <c r="EG220" s="94"/>
      <c r="EH220" s="94"/>
      <c r="EI220" s="94"/>
      <c r="EJ220" s="94"/>
      <c r="EK220" s="94"/>
      <c r="EL220" s="94"/>
      <c r="EM220" s="94"/>
      <c r="EN220" s="94"/>
      <c r="EO220" s="94"/>
      <c r="EP220" s="94"/>
      <c r="EQ220" s="94"/>
      <c r="ER220" s="94"/>
      <c r="ES220" s="94"/>
      <c r="ET220" s="94"/>
      <c r="EU220" s="94"/>
      <c r="EV220" s="94"/>
      <c r="EW220" s="94"/>
      <c r="EX220" s="94"/>
      <c r="EY220" s="94"/>
      <c r="EZ220" s="94"/>
      <c r="FA220" s="94"/>
      <c r="FB220" s="94"/>
      <c r="FC220" s="94"/>
      <c r="FD220" s="94"/>
      <c r="FE220" s="94"/>
      <c r="FF220" s="94"/>
      <c r="FG220" s="94"/>
      <c r="FH220" s="94"/>
      <c r="FI220" s="94"/>
      <c r="FJ220" s="94"/>
      <c r="FK220" s="94"/>
      <c r="FL220" s="94"/>
      <c r="FM220" s="94"/>
      <c r="FN220" s="94"/>
      <c r="FO220" s="94"/>
      <c r="FP220" s="94"/>
      <c r="FQ220" s="94"/>
      <c r="FR220" s="94"/>
      <c r="FS220" s="94"/>
      <c r="FT220" s="94"/>
      <c r="FU220" s="94"/>
      <c r="FV220" s="94"/>
      <c r="FW220" s="94"/>
      <c r="FX220" s="94"/>
      <c r="FY220" s="94"/>
      <c r="FZ220" s="94"/>
      <c r="GA220" s="94"/>
      <c r="GB220" s="94"/>
      <c r="GC220" s="94"/>
      <c r="GD220" s="94"/>
      <c r="GE220" s="94"/>
      <c r="GF220" s="94"/>
      <c r="GG220" s="94"/>
      <c r="GH220" s="94"/>
      <c r="GI220" s="94"/>
      <c r="GJ220" s="94"/>
      <c r="GK220" s="94"/>
      <c r="GL220" s="94"/>
      <c r="GM220" s="94"/>
      <c r="GN220" s="94"/>
      <c r="GO220" s="94"/>
      <c r="GP220" s="94"/>
      <c r="GQ220" s="94"/>
    </row>
    <row r="221" spans="1:256" ht="140.4">
      <c r="A221" s="90">
        <v>13</v>
      </c>
      <c r="B221" s="90" t="s">
        <v>1923</v>
      </c>
      <c r="C221" s="91" t="s">
        <v>1990</v>
      </c>
      <c r="D221" s="91" t="s">
        <v>2006</v>
      </c>
      <c r="E221" s="91" t="s">
        <v>2009</v>
      </c>
      <c r="F221" s="91" t="s">
        <v>829</v>
      </c>
      <c r="G221" s="91" t="s">
        <v>830</v>
      </c>
      <c r="H221" s="90">
        <v>8</v>
      </c>
      <c r="I221" s="90">
        <v>16</v>
      </c>
      <c r="J221" s="90" t="s">
        <v>831</v>
      </c>
      <c r="K221" s="90">
        <v>2022</v>
      </c>
      <c r="L221" s="90">
        <v>4</v>
      </c>
      <c r="M221" s="71" t="s">
        <v>8</v>
      </c>
      <c r="N221" s="71" t="s">
        <v>173</v>
      </c>
      <c r="O221" s="71" t="s">
        <v>107</v>
      </c>
      <c r="P221" s="90" t="s">
        <v>84</v>
      </c>
      <c r="Q221" s="91" t="s">
        <v>117</v>
      </c>
      <c r="R221" s="71" t="s">
        <v>24</v>
      </c>
      <c r="S221" s="71" t="s">
        <v>73</v>
      </c>
      <c r="T221" s="91" t="s">
        <v>832</v>
      </c>
      <c r="U221" s="91"/>
      <c r="V221" s="90" t="s">
        <v>1624</v>
      </c>
      <c r="W221" s="93" t="str">
        <f>HYPERLINK("http://dx.doi.org/10.1126/sciadv.abn5644","http://dx.doi.org/10.1126/sciadv.abn5644")</f>
        <v>http://dx.doi.org/10.1126/sciadv.abn5644</v>
      </c>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c r="CZ221" s="94"/>
      <c r="DA221" s="94"/>
      <c r="DB221" s="94"/>
      <c r="DC221" s="94"/>
      <c r="DD221" s="94"/>
      <c r="DE221" s="94"/>
      <c r="DF221" s="94"/>
      <c r="DG221" s="94"/>
      <c r="DH221" s="94"/>
      <c r="DI221" s="94"/>
      <c r="DJ221" s="94"/>
      <c r="DK221" s="94"/>
      <c r="DL221" s="94"/>
      <c r="DM221" s="94"/>
      <c r="DN221" s="94"/>
      <c r="DO221" s="94"/>
      <c r="DP221" s="94"/>
      <c r="DQ221" s="94"/>
      <c r="DR221" s="94"/>
      <c r="DS221" s="94"/>
      <c r="DT221" s="94"/>
      <c r="DU221" s="94"/>
      <c r="DV221" s="94"/>
      <c r="DW221" s="94"/>
      <c r="DX221" s="94"/>
      <c r="DY221" s="94"/>
      <c r="DZ221" s="94"/>
      <c r="EA221" s="94"/>
      <c r="EB221" s="94"/>
      <c r="EC221" s="94"/>
      <c r="ED221" s="94"/>
      <c r="EE221" s="94"/>
      <c r="EF221" s="94"/>
      <c r="EG221" s="94"/>
      <c r="EH221" s="94"/>
      <c r="EI221" s="94"/>
      <c r="EJ221" s="94"/>
      <c r="EK221" s="94"/>
      <c r="EL221" s="94"/>
      <c r="EM221" s="94"/>
      <c r="EN221" s="94"/>
      <c r="EO221" s="94"/>
      <c r="EP221" s="94"/>
      <c r="EQ221" s="94"/>
      <c r="ER221" s="94"/>
      <c r="ES221" s="94"/>
      <c r="ET221" s="94"/>
      <c r="EU221" s="94"/>
      <c r="EV221" s="94"/>
      <c r="EW221" s="94"/>
      <c r="EX221" s="94"/>
      <c r="EY221" s="94"/>
      <c r="EZ221" s="94"/>
      <c r="FA221" s="94"/>
      <c r="FB221" s="94"/>
      <c r="FC221" s="94"/>
      <c r="FD221" s="94"/>
      <c r="FE221" s="94"/>
      <c r="FF221" s="94"/>
      <c r="FG221" s="94"/>
      <c r="FH221" s="94"/>
      <c r="FI221" s="94"/>
      <c r="FJ221" s="94"/>
      <c r="FK221" s="94"/>
      <c r="FL221" s="94"/>
      <c r="FM221" s="94"/>
      <c r="FN221" s="94"/>
      <c r="FO221" s="94"/>
      <c r="FP221" s="94"/>
      <c r="FQ221" s="94"/>
      <c r="FR221" s="94"/>
      <c r="FS221" s="94"/>
      <c r="FT221" s="94"/>
      <c r="FU221" s="94"/>
      <c r="FV221" s="94"/>
      <c r="FW221" s="94"/>
      <c r="FX221" s="94"/>
      <c r="FY221" s="94"/>
      <c r="FZ221" s="94"/>
      <c r="GA221" s="94"/>
      <c r="GB221" s="94"/>
      <c r="GC221" s="94"/>
      <c r="GD221" s="94"/>
      <c r="GE221" s="94"/>
      <c r="GF221" s="94"/>
      <c r="GG221" s="94"/>
      <c r="GH221" s="94"/>
      <c r="GI221" s="94"/>
      <c r="GJ221" s="94"/>
      <c r="GK221" s="94"/>
      <c r="GL221" s="94"/>
      <c r="GM221" s="94"/>
      <c r="GN221" s="94"/>
      <c r="GO221" s="94"/>
      <c r="GP221" s="94"/>
      <c r="GQ221" s="94"/>
    </row>
    <row r="222" spans="1:256" ht="31.2">
      <c r="A222" s="90">
        <v>14</v>
      </c>
      <c r="B222" s="90" t="s">
        <v>1923</v>
      </c>
      <c r="C222" s="91" t="s">
        <v>1990</v>
      </c>
      <c r="D222" s="91" t="s">
        <v>2010</v>
      </c>
      <c r="E222" s="91" t="s">
        <v>2011</v>
      </c>
      <c r="F222" s="91" t="s">
        <v>833</v>
      </c>
      <c r="G222" s="91" t="s">
        <v>464</v>
      </c>
      <c r="H222" s="90">
        <v>22</v>
      </c>
      <c r="I222" s="90">
        <v>19</v>
      </c>
      <c r="J222" s="90">
        <v>7131</v>
      </c>
      <c r="K222" s="90">
        <v>2022</v>
      </c>
      <c r="L222" s="90">
        <v>10</v>
      </c>
      <c r="M222" s="71" t="s">
        <v>8</v>
      </c>
      <c r="N222" s="71" t="s">
        <v>173</v>
      </c>
      <c r="O222" s="71" t="s">
        <v>107</v>
      </c>
      <c r="P222" s="90" t="s">
        <v>73</v>
      </c>
      <c r="Q222" s="91" t="s">
        <v>187</v>
      </c>
      <c r="R222" s="71" t="s">
        <v>24</v>
      </c>
      <c r="S222" s="71" t="s">
        <v>73</v>
      </c>
      <c r="T222" s="91"/>
      <c r="U222" s="91" t="s">
        <v>294</v>
      </c>
      <c r="V222" s="90" t="s">
        <v>1624</v>
      </c>
      <c r="W222" s="93" t="str">
        <f>HYPERLINK("http://dx.doi.org/10.3390/s22197131","http://dx.doi.org/10.3390/s22197131")</f>
        <v>http://dx.doi.org/10.3390/s22197131</v>
      </c>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c r="CZ222" s="94"/>
      <c r="DA222" s="94"/>
      <c r="DB222" s="94"/>
      <c r="DC222" s="94"/>
      <c r="DD222" s="94"/>
      <c r="DE222" s="94"/>
      <c r="DF222" s="94"/>
      <c r="DG222" s="94"/>
      <c r="DH222" s="94"/>
      <c r="DI222" s="94"/>
      <c r="DJ222" s="94"/>
      <c r="DK222" s="94"/>
      <c r="DL222" s="94"/>
      <c r="DM222" s="94"/>
      <c r="DN222" s="94"/>
      <c r="DO222" s="94"/>
      <c r="DP222" s="94"/>
      <c r="DQ222" s="94"/>
      <c r="DR222" s="94"/>
      <c r="DS222" s="94"/>
      <c r="DT222" s="94"/>
      <c r="DU222" s="94"/>
      <c r="DV222" s="94"/>
      <c r="DW222" s="94"/>
      <c r="DX222" s="94"/>
      <c r="DY222" s="94"/>
      <c r="DZ222" s="94"/>
      <c r="EA222" s="94"/>
      <c r="EB222" s="94"/>
      <c r="EC222" s="94"/>
      <c r="ED222" s="94"/>
      <c r="EE222" s="94"/>
      <c r="EF222" s="94"/>
      <c r="EG222" s="94"/>
      <c r="EH222" s="94"/>
      <c r="EI222" s="94"/>
      <c r="EJ222" s="94"/>
      <c r="EK222" s="94"/>
      <c r="EL222" s="94"/>
      <c r="EM222" s="94"/>
      <c r="EN222" s="94"/>
      <c r="EO222" s="94"/>
      <c r="EP222" s="94"/>
      <c r="EQ222" s="94"/>
      <c r="ER222" s="94"/>
      <c r="ES222" s="94"/>
      <c r="ET222" s="94"/>
      <c r="EU222" s="94"/>
      <c r="EV222" s="94"/>
      <c r="EW222" s="94"/>
      <c r="EX222" s="94"/>
      <c r="EY222" s="94"/>
      <c r="EZ222" s="94"/>
      <c r="FA222" s="94"/>
      <c r="FB222" s="94"/>
      <c r="FC222" s="94"/>
      <c r="FD222" s="94"/>
      <c r="FE222" s="94"/>
      <c r="FF222" s="94"/>
      <c r="FG222" s="94"/>
      <c r="FH222" s="94"/>
      <c r="FI222" s="94"/>
      <c r="FJ222" s="94"/>
      <c r="FK222" s="94"/>
      <c r="FL222" s="94"/>
      <c r="FM222" s="94"/>
      <c r="FN222" s="94"/>
      <c r="FO222" s="94"/>
      <c r="FP222" s="94"/>
      <c r="FQ222" s="94"/>
      <c r="FR222" s="94"/>
      <c r="FS222" s="94"/>
      <c r="FT222" s="94"/>
      <c r="FU222" s="94"/>
      <c r="FV222" s="94"/>
      <c r="FW222" s="94"/>
      <c r="FX222" s="94"/>
      <c r="FY222" s="94"/>
      <c r="FZ222" s="94"/>
      <c r="GA222" s="94"/>
      <c r="GB222" s="94"/>
      <c r="GC222" s="94"/>
      <c r="GD222" s="94"/>
      <c r="GE222" s="94"/>
      <c r="GF222" s="94"/>
      <c r="GG222" s="94"/>
      <c r="GH222" s="94"/>
      <c r="GI222" s="94"/>
      <c r="GJ222" s="94"/>
      <c r="GK222" s="94"/>
      <c r="GL222" s="94"/>
      <c r="GM222" s="94"/>
      <c r="GN222" s="94"/>
      <c r="GO222" s="94"/>
      <c r="GP222" s="94"/>
      <c r="GQ222" s="94"/>
    </row>
    <row r="223" spans="1:256" ht="78">
      <c r="A223" s="90">
        <v>15</v>
      </c>
      <c r="B223" s="90" t="s">
        <v>1923</v>
      </c>
      <c r="C223" s="91" t="s">
        <v>2012</v>
      </c>
      <c r="D223" s="91" t="s">
        <v>2013</v>
      </c>
      <c r="E223" s="91" t="s">
        <v>2014</v>
      </c>
      <c r="F223" s="91" t="s">
        <v>834</v>
      </c>
      <c r="G223" s="91" t="s">
        <v>464</v>
      </c>
      <c r="H223" s="90">
        <v>22</v>
      </c>
      <c r="I223" s="90">
        <v>11</v>
      </c>
      <c r="J223" s="90">
        <v>4263</v>
      </c>
      <c r="K223" s="90">
        <v>2022</v>
      </c>
      <c r="L223" s="90">
        <v>6</v>
      </c>
      <c r="M223" s="71" t="s">
        <v>8</v>
      </c>
      <c r="N223" s="71" t="s">
        <v>173</v>
      </c>
      <c r="O223" s="71" t="s">
        <v>107</v>
      </c>
      <c r="P223" s="90" t="s">
        <v>73</v>
      </c>
      <c r="Q223" s="91" t="s">
        <v>187</v>
      </c>
      <c r="R223" s="71" t="s">
        <v>24</v>
      </c>
      <c r="S223" s="71" t="s">
        <v>73</v>
      </c>
      <c r="T223" s="91"/>
      <c r="U223" s="91" t="s">
        <v>294</v>
      </c>
      <c r="V223" s="90" t="s">
        <v>1624</v>
      </c>
      <c r="W223" s="93" t="str">
        <f>HYPERLINK("http://dx.doi.org/10.3390/s22114263","http://dx.doi.org/10.3390/s22114263")</f>
        <v>http://dx.doi.org/10.3390/s22114263</v>
      </c>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c r="DE223" s="94"/>
      <c r="DF223" s="94"/>
      <c r="DG223" s="94"/>
      <c r="DH223" s="94"/>
      <c r="DI223" s="94"/>
      <c r="DJ223" s="94"/>
      <c r="DK223" s="94"/>
      <c r="DL223" s="94"/>
      <c r="DM223" s="94"/>
      <c r="DN223" s="94"/>
      <c r="DO223" s="94"/>
      <c r="DP223" s="94"/>
      <c r="DQ223" s="94"/>
      <c r="DR223" s="94"/>
      <c r="DS223" s="94"/>
      <c r="DT223" s="94"/>
      <c r="DU223" s="94"/>
      <c r="DV223" s="94"/>
      <c r="DW223" s="94"/>
      <c r="DX223" s="94"/>
      <c r="DY223" s="94"/>
      <c r="DZ223" s="94"/>
      <c r="EA223" s="94"/>
      <c r="EB223" s="94"/>
      <c r="EC223" s="94"/>
      <c r="ED223" s="94"/>
      <c r="EE223" s="94"/>
      <c r="EF223" s="94"/>
      <c r="EG223" s="94"/>
      <c r="EH223" s="94"/>
      <c r="EI223" s="94"/>
      <c r="EJ223" s="94"/>
      <c r="EK223" s="94"/>
      <c r="EL223" s="94"/>
      <c r="EM223" s="94"/>
      <c r="EN223" s="94"/>
      <c r="EO223" s="94"/>
      <c r="EP223" s="94"/>
      <c r="EQ223" s="94"/>
      <c r="ER223" s="94"/>
      <c r="ES223" s="94"/>
      <c r="ET223" s="94"/>
      <c r="EU223" s="94"/>
      <c r="EV223" s="94"/>
      <c r="EW223" s="94"/>
      <c r="EX223" s="94"/>
      <c r="EY223" s="94"/>
      <c r="EZ223" s="94"/>
      <c r="FA223" s="94"/>
      <c r="FB223" s="94"/>
      <c r="FC223" s="94"/>
      <c r="FD223" s="94"/>
      <c r="FE223" s="94"/>
      <c r="FF223" s="94"/>
      <c r="FG223" s="94"/>
      <c r="FH223" s="94"/>
      <c r="FI223" s="94"/>
      <c r="FJ223" s="94"/>
      <c r="FK223" s="94"/>
      <c r="FL223" s="94"/>
      <c r="FM223" s="94"/>
      <c r="FN223" s="94"/>
      <c r="FO223" s="94"/>
      <c r="FP223" s="94"/>
      <c r="FQ223" s="94"/>
      <c r="FR223" s="94"/>
      <c r="FS223" s="94"/>
      <c r="FT223" s="94"/>
      <c r="FU223" s="94"/>
      <c r="FV223" s="94"/>
      <c r="FW223" s="94"/>
      <c r="FX223" s="94"/>
      <c r="FY223" s="94"/>
      <c r="FZ223" s="94"/>
      <c r="GA223" s="94"/>
      <c r="GB223" s="94"/>
      <c r="GC223" s="94"/>
      <c r="GD223" s="94"/>
      <c r="GE223" s="94"/>
      <c r="GF223" s="94"/>
      <c r="GG223" s="94"/>
      <c r="GH223" s="94"/>
      <c r="GI223" s="94"/>
      <c r="GJ223" s="94"/>
      <c r="GK223" s="94"/>
      <c r="GL223" s="94"/>
      <c r="GM223" s="94"/>
      <c r="GN223" s="94"/>
      <c r="GO223" s="94"/>
      <c r="GP223" s="94"/>
      <c r="GQ223" s="94"/>
    </row>
    <row r="224" spans="1:256" ht="72" customHeight="1">
      <c r="A224" s="90">
        <v>16</v>
      </c>
      <c r="B224" s="90" t="s">
        <v>1923</v>
      </c>
      <c r="C224" s="91" t="s">
        <v>2015</v>
      </c>
      <c r="D224" s="91" t="s">
        <v>2016</v>
      </c>
      <c r="E224" s="91" t="s">
        <v>2017</v>
      </c>
      <c r="F224" s="91" t="s">
        <v>835</v>
      </c>
      <c r="G224" s="91" t="s">
        <v>715</v>
      </c>
      <c r="H224" s="90">
        <v>12</v>
      </c>
      <c r="I224" s="90">
        <v>3</v>
      </c>
      <c r="J224" s="90">
        <v>1422</v>
      </c>
      <c r="K224" s="90">
        <v>2022</v>
      </c>
      <c r="L224" s="90">
        <v>2</v>
      </c>
      <c r="M224" s="71" t="s">
        <v>8</v>
      </c>
      <c r="N224" s="71" t="s">
        <v>173</v>
      </c>
      <c r="O224" s="71" t="s">
        <v>107</v>
      </c>
      <c r="P224" s="90" t="s">
        <v>73</v>
      </c>
      <c r="Q224" s="91" t="s">
        <v>187</v>
      </c>
      <c r="R224" s="71" t="s">
        <v>24</v>
      </c>
      <c r="S224" s="71" t="s">
        <v>73</v>
      </c>
      <c r="T224" s="91"/>
      <c r="U224" s="91" t="s">
        <v>717</v>
      </c>
      <c r="V224" s="90" t="s">
        <v>1624</v>
      </c>
      <c r="W224" s="93" t="str">
        <f>HYPERLINK("http://dx.doi.org/10.3390/app12031422","http://dx.doi.org/10.3390/app12031422")</f>
        <v>http://dx.doi.org/10.3390/app12031422</v>
      </c>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c r="CZ224" s="94"/>
      <c r="DA224" s="94"/>
      <c r="DB224" s="94"/>
      <c r="DC224" s="94"/>
      <c r="DD224" s="94"/>
      <c r="DE224" s="94"/>
      <c r="DF224" s="94"/>
      <c r="DG224" s="94"/>
      <c r="DH224" s="94"/>
      <c r="DI224" s="94"/>
      <c r="DJ224" s="94"/>
      <c r="DK224" s="94"/>
      <c r="DL224" s="94"/>
      <c r="DM224" s="94"/>
      <c r="DN224" s="94"/>
      <c r="DO224" s="94"/>
      <c r="DP224" s="94"/>
      <c r="DQ224" s="94"/>
      <c r="DR224" s="94"/>
      <c r="DS224" s="94"/>
      <c r="DT224" s="94"/>
      <c r="DU224" s="94"/>
      <c r="DV224" s="94"/>
      <c r="DW224" s="94"/>
      <c r="DX224" s="94"/>
      <c r="DY224" s="94"/>
      <c r="DZ224" s="94"/>
      <c r="EA224" s="94"/>
      <c r="EB224" s="94"/>
      <c r="EC224" s="94"/>
      <c r="ED224" s="94"/>
      <c r="EE224" s="94"/>
      <c r="EF224" s="94"/>
      <c r="EG224" s="94"/>
      <c r="EH224" s="94"/>
      <c r="EI224" s="94"/>
      <c r="EJ224" s="94"/>
      <c r="EK224" s="94"/>
      <c r="EL224" s="94"/>
      <c r="EM224" s="94"/>
      <c r="EN224" s="94"/>
      <c r="EO224" s="94"/>
      <c r="EP224" s="94"/>
      <c r="EQ224" s="94"/>
      <c r="ER224" s="94"/>
      <c r="ES224" s="94"/>
      <c r="ET224" s="94"/>
      <c r="EU224" s="94"/>
      <c r="EV224" s="94"/>
      <c r="EW224" s="94"/>
      <c r="EX224" s="94"/>
      <c r="EY224" s="94"/>
      <c r="EZ224" s="94"/>
      <c r="FA224" s="94"/>
      <c r="FB224" s="94"/>
      <c r="FC224" s="94"/>
      <c r="FD224" s="94"/>
      <c r="FE224" s="94"/>
      <c r="FF224" s="94"/>
      <c r="FG224" s="94"/>
      <c r="FH224" s="94"/>
      <c r="FI224" s="94"/>
      <c r="FJ224" s="94"/>
      <c r="FK224" s="94"/>
      <c r="FL224" s="94"/>
      <c r="FM224" s="94"/>
      <c r="FN224" s="94"/>
      <c r="FO224" s="94"/>
      <c r="FP224" s="94"/>
      <c r="FQ224" s="94"/>
      <c r="FR224" s="94"/>
      <c r="FS224" s="94"/>
      <c r="FT224" s="94"/>
      <c r="FU224" s="94"/>
      <c r="FV224" s="94"/>
      <c r="FW224" s="94"/>
      <c r="FX224" s="94"/>
      <c r="FY224" s="94"/>
      <c r="FZ224" s="94"/>
      <c r="GA224" s="94"/>
      <c r="GB224" s="94"/>
      <c r="GC224" s="94"/>
      <c r="GD224" s="94"/>
      <c r="GE224" s="94"/>
      <c r="GF224" s="94"/>
      <c r="GG224" s="94"/>
      <c r="GH224" s="94"/>
      <c r="GI224" s="94"/>
      <c r="GJ224" s="94"/>
      <c r="GK224" s="94"/>
      <c r="GL224" s="94"/>
      <c r="GM224" s="94"/>
      <c r="GN224" s="94"/>
      <c r="GO224" s="94"/>
      <c r="GP224" s="94"/>
      <c r="GQ224" s="94"/>
    </row>
    <row r="225" spans="1:256" ht="124.8">
      <c r="A225" s="90">
        <v>17</v>
      </c>
      <c r="B225" s="90" t="s">
        <v>1923</v>
      </c>
      <c r="C225" s="91" t="s">
        <v>2018</v>
      </c>
      <c r="D225" s="91" t="s">
        <v>2019</v>
      </c>
      <c r="E225" s="91" t="s">
        <v>2020</v>
      </c>
      <c r="F225" s="91" t="s">
        <v>836</v>
      </c>
      <c r="G225" s="91" t="s">
        <v>668</v>
      </c>
      <c r="H225" s="90">
        <v>28</v>
      </c>
      <c r="I225" s="90">
        <v>1</v>
      </c>
      <c r="J225" s="90" t="s">
        <v>837</v>
      </c>
      <c r="K225" s="90">
        <v>2022</v>
      </c>
      <c r="L225" s="90">
        <v>1</v>
      </c>
      <c r="M225" s="71" t="s">
        <v>8</v>
      </c>
      <c r="N225" s="71" t="s">
        <v>173</v>
      </c>
      <c r="O225" s="71" t="s">
        <v>107</v>
      </c>
      <c r="P225" s="90" t="s">
        <v>73</v>
      </c>
      <c r="Q225" s="91" t="s">
        <v>174</v>
      </c>
      <c r="R225" s="71" t="s">
        <v>24</v>
      </c>
      <c r="S225" s="71" t="s">
        <v>73</v>
      </c>
      <c r="T225" s="91" t="s">
        <v>670</v>
      </c>
      <c r="U225" s="91" t="s">
        <v>671</v>
      </c>
      <c r="V225" s="90" t="s">
        <v>1624</v>
      </c>
      <c r="W225" s="93" t="str">
        <f>HYPERLINK("http://dx.doi.org/10.1007/s00542-019-04400-8","http://dx.doi.org/10.1007/s00542-019-04400-8")</f>
        <v>http://dx.doi.org/10.1007/s00542-019-04400-8</v>
      </c>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c r="CZ225" s="94"/>
      <c r="DA225" s="94"/>
      <c r="DB225" s="94"/>
      <c r="DC225" s="94"/>
      <c r="DD225" s="94"/>
      <c r="DE225" s="94"/>
      <c r="DF225" s="94"/>
      <c r="DG225" s="94"/>
      <c r="DH225" s="94"/>
      <c r="DI225" s="94"/>
      <c r="DJ225" s="94"/>
      <c r="DK225" s="94"/>
      <c r="DL225" s="94"/>
      <c r="DM225" s="94"/>
      <c r="DN225" s="94"/>
      <c r="DO225" s="94"/>
      <c r="DP225" s="94"/>
      <c r="DQ225" s="94"/>
      <c r="DR225" s="94"/>
      <c r="DS225" s="94"/>
      <c r="DT225" s="94"/>
      <c r="DU225" s="94"/>
      <c r="DV225" s="94"/>
      <c r="DW225" s="94"/>
      <c r="DX225" s="94"/>
      <c r="DY225" s="94"/>
      <c r="DZ225" s="94"/>
      <c r="EA225" s="94"/>
      <c r="EB225" s="94"/>
      <c r="EC225" s="94"/>
      <c r="ED225" s="94"/>
      <c r="EE225" s="94"/>
      <c r="EF225" s="94"/>
      <c r="EG225" s="94"/>
      <c r="EH225" s="94"/>
      <c r="EI225" s="94"/>
      <c r="EJ225" s="94"/>
      <c r="EK225" s="94"/>
      <c r="EL225" s="94"/>
      <c r="EM225" s="94"/>
      <c r="EN225" s="94"/>
      <c r="EO225" s="94"/>
      <c r="EP225" s="94"/>
      <c r="EQ225" s="94"/>
      <c r="ER225" s="94"/>
      <c r="ES225" s="94"/>
      <c r="ET225" s="94"/>
      <c r="EU225" s="94"/>
      <c r="EV225" s="94"/>
      <c r="EW225" s="94"/>
      <c r="EX225" s="94"/>
      <c r="EY225" s="94"/>
      <c r="EZ225" s="94"/>
      <c r="FA225" s="94"/>
      <c r="FB225" s="94"/>
      <c r="FC225" s="94"/>
      <c r="FD225" s="94"/>
      <c r="FE225" s="94"/>
      <c r="FF225" s="94"/>
      <c r="FG225" s="94"/>
      <c r="FH225" s="94"/>
      <c r="FI225" s="94"/>
      <c r="FJ225" s="94"/>
      <c r="FK225" s="94"/>
      <c r="FL225" s="94"/>
      <c r="FM225" s="94"/>
      <c r="FN225" s="94"/>
      <c r="FO225" s="94"/>
      <c r="FP225" s="94"/>
      <c r="FQ225" s="94"/>
      <c r="FR225" s="94"/>
      <c r="FS225" s="94"/>
      <c r="FT225" s="94"/>
      <c r="FU225" s="94"/>
      <c r="FV225" s="94"/>
      <c r="FW225" s="94"/>
      <c r="FX225" s="94"/>
      <c r="FY225" s="94"/>
      <c r="FZ225" s="94"/>
      <c r="GA225" s="94"/>
      <c r="GB225" s="94"/>
      <c r="GC225" s="94"/>
      <c r="GD225" s="94"/>
      <c r="GE225" s="94"/>
      <c r="GF225" s="94"/>
      <c r="GG225" s="94"/>
      <c r="GH225" s="94"/>
      <c r="GI225" s="94"/>
      <c r="GJ225" s="94"/>
      <c r="GK225" s="94"/>
      <c r="GL225" s="94"/>
      <c r="GM225" s="94"/>
      <c r="GN225" s="94"/>
      <c r="GO225" s="94"/>
      <c r="GP225" s="94"/>
      <c r="GQ225" s="94"/>
    </row>
    <row r="226" spans="1:256" s="77" customFormat="1" ht="21">
      <c r="A226" s="84"/>
      <c r="B226" s="84"/>
      <c r="C226" s="85" t="s">
        <v>2021</v>
      </c>
      <c r="D226" s="86"/>
      <c r="E226" s="87"/>
      <c r="F226" s="127" t="s">
        <v>2022</v>
      </c>
      <c r="G226" s="87"/>
      <c r="H226" s="84"/>
      <c r="I226" s="84"/>
      <c r="J226" s="84"/>
      <c r="K226" s="84"/>
      <c r="L226" s="84"/>
      <c r="M226" s="84"/>
      <c r="N226" s="84"/>
      <c r="O226" s="84"/>
      <c r="P226" s="84"/>
      <c r="Q226" s="86"/>
      <c r="R226" s="84"/>
      <c r="S226" s="84"/>
      <c r="T226" s="84"/>
      <c r="U226" s="84"/>
      <c r="V226" s="84"/>
      <c r="W226" s="88"/>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6"/>
      <c r="DF226" s="66"/>
      <c r="DG226" s="66"/>
      <c r="DH226" s="66"/>
      <c r="DI226" s="66"/>
      <c r="DJ226" s="66"/>
      <c r="DK226" s="66"/>
      <c r="DL226" s="66"/>
      <c r="DM226" s="66"/>
      <c r="DN226" s="66"/>
      <c r="DO226" s="66"/>
      <c r="DP226" s="66"/>
      <c r="DQ226" s="66"/>
      <c r="DR226" s="66"/>
      <c r="DS226" s="66"/>
      <c r="DT226" s="66"/>
      <c r="DU226" s="66"/>
      <c r="DV226" s="66"/>
      <c r="DW226" s="66"/>
      <c r="DX226" s="66"/>
      <c r="DY226" s="66"/>
      <c r="DZ226" s="66"/>
      <c r="EA226" s="66"/>
      <c r="EB226" s="66"/>
      <c r="EC226" s="66"/>
      <c r="ED226" s="66"/>
      <c r="EE226" s="66"/>
      <c r="EF226" s="66"/>
      <c r="EG226" s="66"/>
      <c r="EH226" s="66"/>
      <c r="EI226" s="66"/>
      <c r="EJ226" s="66"/>
      <c r="EK226" s="66"/>
      <c r="EL226" s="66"/>
      <c r="EM226" s="66"/>
      <c r="EN226" s="66"/>
      <c r="EO226" s="66"/>
      <c r="EP226" s="66"/>
      <c r="EQ226" s="66"/>
      <c r="ER226" s="66"/>
      <c r="ES226" s="66"/>
      <c r="ET226" s="66"/>
      <c r="EU226" s="66"/>
      <c r="EV226" s="66"/>
      <c r="EW226" s="66"/>
      <c r="EX226" s="66"/>
      <c r="EY226" s="66"/>
      <c r="EZ226" s="66"/>
      <c r="FA226" s="66"/>
      <c r="FB226" s="66"/>
      <c r="FC226" s="66"/>
      <c r="FD226" s="66"/>
      <c r="FE226" s="66"/>
      <c r="FF226" s="66"/>
      <c r="FG226" s="66"/>
      <c r="FH226" s="66"/>
      <c r="FI226" s="66"/>
      <c r="FJ226" s="66"/>
      <c r="FK226" s="66"/>
      <c r="FL226" s="66"/>
      <c r="FM226" s="66"/>
      <c r="FN226" s="66"/>
      <c r="FO226" s="66"/>
      <c r="FP226" s="66"/>
      <c r="FQ226" s="66"/>
      <c r="FR226" s="66"/>
      <c r="FS226" s="66"/>
      <c r="FT226" s="66"/>
      <c r="FU226" s="66"/>
      <c r="FV226" s="66"/>
      <c r="FW226" s="66"/>
      <c r="FX226" s="66"/>
      <c r="FY226" s="66"/>
      <c r="FZ226" s="66"/>
      <c r="GA226" s="66"/>
      <c r="GB226" s="66"/>
      <c r="GC226" s="66"/>
      <c r="GD226" s="66"/>
      <c r="GE226" s="66"/>
      <c r="GF226" s="66"/>
      <c r="GG226" s="66"/>
      <c r="GH226" s="66"/>
      <c r="GI226" s="66"/>
      <c r="GJ226" s="66"/>
      <c r="GK226" s="66"/>
      <c r="GL226" s="66"/>
      <c r="GM226" s="66"/>
      <c r="GN226" s="66"/>
      <c r="GO226" s="66"/>
      <c r="GP226" s="66"/>
      <c r="GQ226" s="66"/>
      <c r="GR226" s="66"/>
      <c r="GS226" s="66"/>
      <c r="GT226" s="66"/>
      <c r="GU226" s="66"/>
      <c r="GV226" s="66"/>
      <c r="GW226" s="66"/>
      <c r="GX226" s="66"/>
      <c r="GY226" s="66"/>
      <c r="GZ226" s="66"/>
      <c r="HA226" s="66"/>
      <c r="HB226" s="66"/>
      <c r="HC226" s="66"/>
      <c r="HD226" s="66"/>
      <c r="HE226" s="66"/>
      <c r="HF226" s="66"/>
      <c r="HG226" s="66"/>
      <c r="HH226" s="66"/>
      <c r="HI226" s="66"/>
      <c r="HJ226" s="66"/>
      <c r="HK226" s="66"/>
      <c r="HL226" s="66"/>
      <c r="HM226" s="66"/>
      <c r="HN226" s="66"/>
      <c r="HO226" s="66"/>
      <c r="HP226" s="66"/>
      <c r="HQ226" s="66"/>
      <c r="HR226" s="66"/>
      <c r="HS226" s="66"/>
      <c r="HT226" s="66"/>
      <c r="HU226" s="66"/>
      <c r="HV226" s="66"/>
      <c r="HW226" s="66"/>
      <c r="HX226" s="66"/>
      <c r="HY226" s="66"/>
      <c r="HZ226" s="66"/>
      <c r="IA226" s="66"/>
      <c r="IB226" s="66"/>
      <c r="IC226" s="66"/>
      <c r="ID226" s="66"/>
      <c r="IE226" s="66"/>
      <c r="IF226" s="66"/>
      <c r="IG226" s="66"/>
      <c r="IH226" s="66"/>
      <c r="II226" s="66"/>
      <c r="IJ226" s="66"/>
      <c r="IK226" s="66"/>
      <c r="IL226" s="66"/>
      <c r="IM226" s="66"/>
      <c r="IN226" s="66"/>
      <c r="IO226" s="66"/>
      <c r="IP226" s="66"/>
      <c r="IQ226" s="66"/>
      <c r="IR226" s="66"/>
      <c r="IS226" s="66"/>
      <c r="IT226" s="66"/>
      <c r="IU226" s="66"/>
      <c r="IV226" s="66"/>
    </row>
    <row r="227" spans="1:256" ht="64.5" customHeight="1">
      <c r="A227" s="90">
        <v>1</v>
      </c>
      <c r="B227" s="90" t="s">
        <v>2023</v>
      </c>
      <c r="C227" s="91" t="s">
        <v>2024</v>
      </c>
      <c r="D227" s="91" t="s">
        <v>2025</v>
      </c>
      <c r="E227" s="91" t="s">
        <v>2026</v>
      </c>
      <c r="F227" s="91" t="s">
        <v>838</v>
      </c>
      <c r="G227" s="91" t="s">
        <v>839</v>
      </c>
      <c r="H227" s="90">
        <v>419</v>
      </c>
      <c r="I227" s="90"/>
      <c r="J227" s="90">
        <v>126851</v>
      </c>
      <c r="K227" s="90">
        <v>2022</v>
      </c>
      <c r="L227" s="90">
        <v>4</v>
      </c>
      <c r="M227" s="71" t="s">
        <v>8</v>
      </c>
      <c r="N227" s="71" t="s">
        <v>82</v>
      </c>
      <c r="O227" s="71" t="s">
        <v>72</v>
      </c>
      <c r="P227" s="90" t="s">
        <v>73</v>
      </c>
      <c r="Q227" s="91" t="s">
        <v>117</v>
      </c>
      <c r="R227" s="71" t="s">
        <v>24</v>
      </c>
      <c r="S227" s="71" t="s">
        <v>73</v>
      </c>
      <c r="T227" s="91" t="s">
        <v>840</v>
      </c>
      <c r="U227" s="91" t="s">
        <v>841</v>
      </c>
      <c r="V227" s="90" t="s">
        <v>1624</v>
      </c>
      <c r="W227" s="93" t="str">
        <f>HYPERLINK("http://dx.doi.org/10.1016/j.amc.2021.126851","http://dx.doi.org/10.1016/j.amc.2021.126851")</f>
        <v>http://dx.doi.org/10.1016/j.amc.2021.126851</v>
      </c>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c r="CZ227" s="94"/>
      <c r="DA227" s="94"/>
      <c r="DB227" s="94"/>
      <c r="DC227" s="94"/>
      <c r="DD227" s="94"/>
      <c r="DE227" s="94"/>
      <c r="DF227" s="94"/>
      <c r="DG227" s="94"/>
      <c r="DH227" s="94"/>
      <c r="DI227" s="94"/>
      <c r="DJ227" s="94"/>
      <c r="DK227" s="94"/>
      <c r="DL227" s="94"/>
      <c r="DM227" s="94"/>
      <c r="DN227" s="94"/>
      <c r="DO227" s="94"/>
      <c r="DP227" s="94"/>
      <c r="DQ227" s="94"/>
      <c r="DR227" s="94"/>
      <c r="DS227" s="94"/>
      <c r="DT227" s="94"/>
      <c r="DU227" s="94"/>
      <c r="DV227" s="94"/>
      <c r="DW227" s="94"/>
      <c r="DX227" s="94"/>
      <c r="DY227" s="94"/>
      <c r="DZ227" s="94"/>
      <c r="EA227" s="94"/>
      <c r="EB227" s="94"/>
      <c r="EC227" s="94"/>
      <c r="ED227" s="94"/>
      <c r="EE227" s="94"/>
      <c r="EF227" s="94"/>
      <c r="EG227" s="94"/>
      <c r="EH227" s="94"/>
      <c r="EI227" s="94"/>
      <c r="EJ227" s="94"/>
      <c r="EK227" s="94"/>
      <c r="EL227" s="94"/>
      <c r="EM227" s="94"/>
      <c r="EN227" s="94"/>
      <c r="EO227" s="94"/>
      <c r="EP227" s="94"/>
      <c r="EQ227" s="94"/>
      <c r="ER227" s="94"/>
      <c r="ES227" s="94"/>
      <c r="ET227" s="94"/>
      <c r="EU227" s="94"/>
      <c r="EV227" s="94"/>
      <c r="EW227" s="94"/>
      <c r="EX227" s="94"/>
      <c r="EY227" s="94"/>
      <c r="EZ227" s="94"/>
      <c r="FA227" s="94"/>
      <c r="FB227" s="94"/>
      <c r="FC227" s="94"/>
      <c r="FD227" s="94"/>
      <c r="FE227" s="94"/>
      <c r="FF227" s="94"/>
      <c r="FG227" s="94"/>
      <c r="FH227" s="94"/>
      <c r="FI227" s="94"/>
      <c r="FJ227" s="94"/>
      <c r="FK227" s="94"/>
      <c r="FL227" s="94"/>
      <c r="FM227" s="94"/>
      <c r="FN227" s="94"/>
      <c r="FO227" s="94"/>
      <c r="FP227" s="94"/>
      <c r="FQ227" s="94"/>
      <c r="FR227" s="94"/>
      <c r="FS227" s="94"/>
      <c r="FT227" s="94"/>
      <c r="FU227" s="94"/>
      <c r="FV227" s="94"/>
      <c r="FW227" s="94"/>
      <c r="FX227" s="94"/>
      <c r="FY227" s="94"/>
      <c r="FZ227" s="94"/>
      <c r="GA227" s="94"/>
      <c r="GB227" s="94"/>
      <c r="GC227" s="94"/>
      <c r="GD227" s="94"/>
      <c r="GE227" s="94"/>
      <c r="GF227" s="94"/>
      <c r="GG227" s="94"/>
      <c r="GH227" s="94"/>
      <c r="GI227" s="94"/>
      <c r="GJ227" s="94"/>
      <c r="GK227" s="94"/>
      <c r="GL227" s="94"/>
      <c r="GM227" s="94"/>
      <c r="GN227" s="94"/>
      <c r="GO227" s="94"/>
      <c r="GP227" s="94"/>
      <c r="GQ227" s="94"/>
      <c r="GR227" s="77"/>
      <c r="GS227" s="77"/>
      <c r="GT227" s="77"/>
      <c r="GU227" s="77"/>
      <c r="GV227" s="77"/>
      <c r="GW227" s="77"/>
      <c r="GX227" s="77"/>
      <c r="GY227" s="77"/>
      <c r="GZ227" s="77"/>
      <c r="HA227" s="77"/>
      <c r="HB227" s="77"/>
      <c r="HC227" s="77"/>
      <c r="HD227" s="77"/>
      <c r="HE227" s="77"/>
      <c r="HF227" s="77"/>
      <c r="HG227" s="77"/>
      <c r="HH227" s="77"/>
      <c r="HI227" s="77"/>
      <c r="HJ227" s="77"/>
      <c r="HK227" s="77"/>
      <c r="HL227" s="77"/>
      <c r="HM227" s="77"/>
      <c r="HN227" s="77"/>
      <c r="HO227" s="77"/>
      <c r="HP227" s="77"/>
      <c r="HQ227" s="77"/>
      <c r="HR227" s="77"/>
      <c r="HS227" s="77"/>
      <c r="HT227" s="77"/>
      <c r="HU227" s="77"/>
      <c r="HV227" s="77"/>
      <c r="HW227" s="77"/>
      <c r="HX227" s="77"/>
      <c r="HY227" s="77"/>
      <c r="HZ227" s="77"/>
      <c r="IA227" s="77"/>
      <c r="IB227" s="77"/>
      <c r="IC227" s="77"/>
      <c r="ID227" s="77"/>
      <c r="IE227" s="77"/>
      <c r="IF227" s="77"/>
      <c r="IG227" s="77"/>
      <c r="IH227" s="77"/>
      <c r="II227" s="77"/>
      <c r="IJ227" s="77"/>
      <c r="IK227" s="77"/>
      <c r="IL227" s="77"/>
      <c r="IM227" s="77"/>
      <c r="IN227" s="77"/>
      <c r="IO227" s="77"/>
      <c r="IP227" s="77"/>
      <c r="IQ227" s="77"/>
      <c r="IR227" s="77"/>
      <c r="IS227" s="77"/>
      <c r="IT227" s="77"/>
      <c r="IU227" s="77"/>
      <c r="IV227" s="77"/>
    </row>
    <row r="228" spans="1:256" ht="31.2">
      <c r="A228" s="90">
        <v>2</v>
      </c>
      <c r="B228" s="90" t="s">
        <v>2023</v>
      </c>
      <c r="C228" s="91" t="s">
        <v>2024</v>
      </c>
      <c r="D228" s="91" t="s">
        <v>2025</v>
      </c>
      <c r="E228" s="122" t="s">
        <v>842</v>
      </c>
      <c r="F228" s="91" t="s">
        <v>843</v>
      </c>
      <c r="G228" s="91" t="s">
        <v>844</v>
      </c>
      <c r="H228" s="90">
        <v>46</v>
      </c>
      <c r="I228" s="90"/>
      <c r="J228" s="90">
        <v>102285</v>
      </c>
      <c r="K228" s="90">
        <v>2022</v>
      </c>
      <c r="L228" s="90">
        <v>5</v>
      </c>
      <c r="M228" s="71" t="s">
        <v>8</v>
      </c>
      <c r="N228" s="71" t="s">
        <v>82</v>
      </c>
      <c r="O228" s="71" t="s">
        <v>72</v>
      </c>
      <c r="P228" s="90" t="s">
        <v>73</v>
      </c>
      <c r="Q228" s="91" t="s">
        <v>117</v>
      </c>
      <c r="R228" s="71" t="s">
        <v>24</v>
      </c>
      <c r="S228" s="71" t="s">
        <v>73</v>
      </c>
      <c r="T228" s="91" t="s">
        <v>845</v>
      </c>
      <c r="U228" s="91" t="s">
        <v>846</v>
      </c>
      <c r="V228" s="90" t="s">
        <v>1624</v>
      </c>
      <c r="W228" s="93" t="str">
        <f>HYPERLINK("http://dx.doi.org/10.1016/j.frl.2021.102285","http://dx.doi.org/10.1016/j.frl.2021.102285")</f>
        <v>http://dx.doi.org/10.1016/j.frl.2021.102285</v>
      </c>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c r="CZ228" s="94"/>
      <c r="DA228" s="94"/>
      <c r="DB228" s="94"/>
      <c r="DC228" s="94"/>
      <c r="DD228" s="94"/>
      <c r="DE228" s="94"/>
      <c r="DF228" s="94"/>
      <c r="DG228" s="94"/>
      <c r="DH228" s="94"/>
      <c r="DI228" s="94"/>
      <c r="DJ228" s="94"/>
      <c r="DK228" s="94"/>
      <c r="DL228" s="94"/>
      <c r="DM228" s="94"/>
      <c r="DN228" s="94"/>
      <c r="DO228" s="94"/>
      <c r="DP228" s="94"/>
      <c r="DQ228" s="94"/>
      <c r="DR228" s="94"/>
      <c r="DS228" s="94"/>
      <c r="DT228" s="94"/>
      <c r="DU228" s="94"/>
      <c r="DV228" s="94"/>
      <c r="DW228" s="94"/>
      <c r="DX228" s="94"/>
      <c r="DY228" s="94"/>
      <c r="DZ228" s="94"/>
      <c r="EA228" s="94"/>
      <c r="EB228" s="94"/>
      <c r="EC228" s="94"/>
      <c r="ED228" s="94"/>
      <c r="EE228" s="94"/>
      <c r="EF228" s="94"/>
      <c r="EG228" s="94"/>
      <c r="EH228" s="94"/>
      <c r="EI228" s="94"/>
      <c r="EJ228" s="94"/>
      <c r="EK228" s="94"/>
      <c r="EL228" s="94"/>
      <c r="EM228" s="94"/>
      <c r="EN228" s="94"/>
      <c r="EO228" s="94"/>
      <c r="EP228" s="94"/>
      <c r="EQ228" s="94"/>
      <c r="ER228" s="94"/>
      <c r="ES228" s="94"/>
      <c r="ET228" s="94"/>
      <c r="EU228" s="94"/>
      <c r="EV228" s="94"/>
      <c r="EW228" s="94"/>
      <c r="EX228" s="94"/>
      <c r="EY228" s="94"/>
      <c r="EZ228" s="94"/>
      <c r="FA228" s="94"/>
      <c r="FB228" s="94"/>
      <c r="FC228" s="94"/>
      <c r="FD228" s="94"/>
      <c r="FE228" s="94"/>
      <c r="FF228" s="94"/>
      <c r="FG228" s="94"/>
      <c r="FH228" s="94"/>
      <c r="FI228" s="94"/>
      <c r="FJ228" s="94"/>
      <c r="FK228" s="94"/>
      <c r="FL228" s="94"/>
      <c r="FM228" s="94"/>
      <c r="FN228" s="94"/>
      <c r="FO228" s="94"/>
      <c r="FP228" s="94"/>
      <c r="FQ228" s="94"/>
      <c r="FR228" s="94"/>
      <c r="FS228" s="94"/>
      <c r="FT228" s="94"/>
      <c r="FU228" s="94"/>
      <c r="FV228" s="94"/>
      <c r="FW228" s="94"/>
      <c r="FX228" s="94"/>
      <c r="FY228" s="94"/>
      <c r="FZ228" s="94"/>
      <c r="GA228" s="94"/>
      <c r="GB228" s="94"/>
      <c r="GC228" s="94"/>
      <c r="GD228" s="94"/>
      <c r="GE228" s="94"/>
      <c r="GF228" s="94"/>
      <c r="GG228" s="94"/>
      <c r="GH228" s="94"/>
      <c r="GI228" s="94"/>
      <c r="GJ228" s="94"/>
      <c r="GK228" s="94"/>
      <c r="GL228" s="94"/>
      <c r="GM228" s="94"/>
      <c r="GN228" s="94"/>
      <c r="GO228" s="94"/>
      <c r="GP228" s="94"/>
      <c r="GQ228" s="94"/>
    </row>
    <row r="229" spans="1:256" s="82" customFormat="1" ht="63">
      <c r="A229" s="79">
        <v>3</v>
      </c>
      <c r="B229" s="146" t="s">
        <v>847</v>
      </c>
      <c r="C229" s="160" t="s">
        <v>2027</v>
      </c>
      <c r="D229" s="161" t="s">
        <v>2028</v>
      </c>
      <c r="E229" s="162" t="s">
        <v>2029</v>
      </c>
      <c r="F229" s="163" t="s">
        <v>2030</v>
      </c>
      <c r="G229" s="161" t="s">
        <v>2031</v>
      </c>
      <c r="H229" s="164">
        <v>31</v>
      </c>
      <c r="I229" s="164">
        <v>2</v>
      </c>
      <c r="J229" s="164" t="s">
        <v>848</v>
      </c>
      <c r="K229" s="164">
        <v>2022</v>
      </c>
      <c r="L229" s="164">
        <v>12</v>
      </c>
      <c r="M229" s="165" t="s">
        <v>11</v>
      </c>
      <c r="N229" s="165" t="s">
        <v>82</v>
      </c>
      <c r="O229" s="71" t="s">
        <v>72</v>
      </c>
      <c r="P229" s="164" t="s">
        <v>73</v>
      </c>
      <c r="Q229" s="166" t="s">
        <v>849</v>
      </c>
      <c r="R229" s="166"/>
      <c r="S229" s="166"/>
      <c r="T229" s="161" t="s">
        <v>850</v>
      </c>
      <c r="U229" s="161" t="s">
        <v>2032</v>
      </c>
      <c r="V229" s="164" t="s">
        <v>1596</v>
      </c>
      <c r="W229" s="93" t="s">
        <v>851</v>
      </c>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c r="BC229" s="167"/>
      <c r="BD229" s="167"/>
      <c r="BE229" s="167"/>
      <c r="BF229" s="167"/>
      <c r="BG229" s="167"/>
      <c r="BH229" s="167"/>
      <c r="BI229" s="167"/>
      <c r="BJ229" s="167"/>
      <c r="BK229" s="167"/>
      <c r="BL229" s="167"/>
      <c r="BM229" s="167"/>
      <c r="BN229" s="167"/>
      <c r="BO229" s="167"/>
      <c r="BP229" s="167"/>
      <c r="BQ229" s="167"/>
      <c r="BR229" s="167"/>
      <c r="BS229" s="167"/>
      <c r="BT229" s="167"/>
      <c r="BU229" s="167"/>
      <c r="BV229" s="167"/>
      <c r="BW229" s="167"/>
      <c r="BX229" s="167"/>
      <c r="BY229" s="167"/>
      <c r="BZ229" s="167"/>
      <c r="CA229" s="167"/>
      <c r="CB229" s="167"/>
      <c r="CC229" s="167"/>
      <c r="CD229" s="167"/>
      <c r="CE229" s="167"/>
      <c r="CF229" s="167"/>
      <c r="CG229" s="167"/>
      <c r="CH229" s="167"/>
      <c r="CI229" s="167"/>
      <c r="CJ229" s="167"/>
      <c r="CK229" s="167"/>
      <c r="CL229" s="167"/>
      <c r="CM229" s="167"/>
      <c r="CN229" s="167"/>
    </row>
    <row r="230" spans="1:256" s="77" customFormat="1" ht="21">
      <c r="A230" s="84"/>
      <c r="B230" s="84"/>
      <c r="C230" s="85" t="s">
        <v>2033</v>
      </c>
      <c r="D230" s="86"/>
      <c r="E230" s="87"/>
      <c r="F230" s="127" t="s">
        <v>2034</v>
      </c>
      <c r="G230" s="87"/>
      <c r="H230" s="84"/>
      <c r="I230" s="84"/>
      <c r="J230" s="84"/>
      <c r="K230" s="84"/>
      <c r="L230" s="84"/>
      <c r="M230" s="84"/>
      <c r="N230" s="84"/>
      <c r="O230" s="84"/>
      <c r="P230" s="84"/>
      <c r="Q230" s="86"/>
      <c r="R230" s="84"/>
      <c r="S230" s="84"/>
      <c r="T230" s="84"/>
      <c r="U230" s="84"/>
      <c r="V230" s="84"/>
      <c r="W230" s="88"/>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c r="DK230" s="66"/>
      <c r="DL230" s="66"/>
      <c r="DM230" s="66"/>
      <c r="DN230" s="66"/>
      <c r="DO230" s="66"/>
      <c r="DP230" s="66"/>
      <c r="DQ230" s="66"/>
      <c r="DR230" s="66"/>
      <c r="DS230" s="66"/>
      <c r="DT230" s="66"/>
      <c r="DU230" s="66"/>
      <c r="DV230" s="66"/>
      <c r="DW230" s="66"/>
      <c r="DX230" s="66"/>
      <c r="DY230" s="66"/>
      <c r="DZ230" s="66"/>
      <c r="EA230" s="66"/>
      <c r="EB230" s="66"/>
      <c r="EC230" s="66"/>
      <c r="ED230" s="66"/>
      <c r="EE230" s="66"/>
      <c r="EF230" s="66"/>
      <c r="EG230" s="66"/>
      <c r="EH230" s="66"/>
      <c r="EI230" s="66"/>
      <c r="EJ230" s="66"/>
      <c r="EK230" s="66"/>
      <c r="EL230" s="66"/>
      <c r="EM230" s="66"/>
      <c r="EN230" s="66"/>
      <c r="EO230" s="66"/>
      <c r="EP230" s="66"/>
      <c r="EQ230" s="66"/>
      <c r="ER230" s="66"/>
      <c r="ES230" s="66"/>
      <c r="ET230" s="66"/>
      <c r="EU230" s="66"/>
      <c r="EV230" s="66"/>
      <c r="EW230" s="66"/>
      <c r="EX230" s="66"/>
      <c r="EY230" s="66"/>
      <c r="EZ230" s="66"/>
      <c r="FA230" s="66"/>
      <c r="FB230" s="66"/>
      <c r="FC230" s="66"/>
      <c r="FD230" s="66"/>
      <c r="FE230" s="66"/>
      <c r="FF230" s="66"/>
      <c r="FG230" s="66"/>
      <c r="FH230" s="66"/>
      <c r="FI230" s="66"/>
      <c r="FJ230" s="66"/>
      <c r="FK230" s="66"/>
      <c r="FL230" s="66"/>
      <c r="FM230" s="66"/>
      <c r="FN230" s="66"/>
      <c r="FO230" s="66"/>
      <c r="FP230" s="66"/>
      <c r="FQ230" s="66"/>
      <c r="FR230" s="66"/>
      <c r="FS230" s="66"/>
      <c r="FT230" s="66"/>
      <c r="FU230" s="66"/>
      <c r="FV230" s="66"/>
      <c r="FW230" s="66"/>
      <c r="FX230" s="66"/>
      <c r="FY230" s="66"/>
      <c r="FZ230" s="66"/>
      <c r="GA230" s="66"/>
      <c r="GB230" s="66"/>
      <c r="GC230" s="66"/>
      <c r="GD230" s="66"/>
      <c r="GE230" s="66"/>
      <c r="GF230" s="66"/>
      <c r="GG230" s="66"/>
      <c r="GH230" s="66"/>
      <c r="GI230" s="66"/>
      <c r="GJ230" s="66"/>
      <c r="GK230" s="66"/>
      <c r="GL230" s="66"/>
      <c r="GM230" s="66"/>
      <c r="GN230" s="66"/>
      <c r="GO230" s="66"/>
      <c r="GP230" s="66"/>
      <c r="GQ230" s="66"/>
      <c r="GR230" s="66"/>
      <c r="GS230" s="66"/>
      <c r="GT230" s="66"/>
      <c r="GU230" s="66"/>
      <c r="GV230" s="66"/>
      <c r="GW230" s="66"/>
      <c r="GX230" s="66"/>
      <c r="GY230" s="66"/>
      <c r="GZ230" s="66"/>
      <c r="HA230" s="66"/>
      <c r="HB230" s="66"/>
      <c r="HC230" s="66"/>
      <c r="HD230" s="66"/>
      <c r="HE230" s="66"/>
      <c r="HF230" s="66"/>
      <c r="HG230" s="66"/>
      <c r="HH230" s="66"/>
      <c r="HI230" s="66"/>
      <c r="HJ230" s="66"/>
      <c r="HK230" s="66"/>
      <c r="HL230" s="66"/>
      <c r="HM230" s="66"/>
      <c r="HN230" s="66"/>
      <c r="HO230" s="66"/>
      <c r="HP230" s="66"/>
      <c r="HQ230" s="66"/>
      <c r="HR230" s="66"/>
      <c r="HS230" s="66"/>
      <c r="HT230" s="66"/>
      <c r="HU230" s="66"/>
      <c r="HV230" s="66"/>
      <c r="HW230" s="66"/>
      <c r="HX230" s="66"/>
      <c r="HY230" s="66"/>
      <c r="HZ230" s="66"/>
      <c r="IA230" s="66"/>
      <c r="IB230" s="66"/>
      <c r="IC230" s="66"/>
      <c r="ID230" s="66"/>
      <c r="IE230" s="66"/>
      <c r="IF230" s="66"/>
      <c r="IG230" s="66"/>
      <c r="IH230" s="66"/>
      <c r="II230" s="66"/>
      <c r="IJ230" s="66"/>
      <c r="IK230" s="66"/>
      <c r="IL230" s="66"/>
      <c r="IM230" s="66"/>
      <c r="IN230" s="66"/>
      <c r="IO230" s="66"/>
      <c r="IP230" s="66"/>
      <c r="IQ230" s="66"/>
      <c r="IR230" s="66"/>
      <c r="IS230" s="66"/>
      <c r="IT230" s="66"/>
      <c r="IU230" s="66"/>
      <c r="IV230" s="66"/>
    </row>
    <row r="231" spans="1:256" ht="46.8">
      <c r="A231" s="90">
        <v>1</v>
      </c>
      <c r="B231" s="71" t="s">
        <v>2023</v>
      </c>
      <c r="C231" s="72" t="s">
        <v>2035</v>
      </c>
      <c r="D231" s="73" t="s">
        <v>2036</v>
      </c>
      <c r="E231" s="72" t="s">
        <v>852</v>
      </c>
      <c r="F231" s="72" t="s">
        <v>853</v>
      </c>
      <c r="G231" s="72" t="s">
        <v>854</v>
      </c>
      <c r="H231" s="71" t="s">
        <v>855</v>
      </c>
      <c r="I231" s="71" t="s">
        <v>856</v>
      </c>
      <c r="J231" s="71" t="s">
        <v>857</v>
      </c>
      <c r="K231" s="71" t="s">
        <v>69</v>
      </c>
      <c r="L231" s="71" t="s">
        <v>858</v>
      </c>
      <c r="M231" s="71" t="s">
        <v>9</v>
      </c>
      <c r="N231" s="71" t="s">
        <v>82</v>
      </c>
      <c r="O231" s="71" t="s">
        <v>83</v>
      </c>
      <c r="P231" s="71" t="s">
        <v>84</v>
      </c>
      <c r="Q231" s="73" t="s">
        <v>859</v>
      </c>
      <c r="R231" s="71" t="s">
        <v>24</v>
      </c>
      <c r="S231" s="71" t="s">
        <v>73</v>
      </c>
      <c r="T231" s="71" t="s">
        <v>860</v>
      </c>
      <c r="U231" s="71" t="s">
        <v>861</v>
      </c>
      <c r="V231" s="71" t="s">
        <v>1624</v>
      </c>
      <c r="W231" s="76" t="s">
        <v>862</v>
      </c>
      <c r="GR231" s="77"/>
      <c r="GS231" s="77"/>
      <c r="GT231" s="77"/>
      <c r="GU231" s="77"/>
      <c r="GV231" s="77"/>
      <c r="GW231" s="77"/>
      <c r="GX231" s="77"/>
      <c r="GY231" s="77"/>
      <c r="GZ231" s="77"/>
      <c r="HA231" s="77"/>
      <c r="HB231" s="77"/>
      <c r="HC231" s="77"/>
      <c r="HD231" s="77"/>
      <c r="HE231" s="77"/>
      <c r="HF231" s="77"/>
      <c r="HG231" s="77"/>
      <c r="HH231" s="77"/>
      <c r="HI231" s="77"/>
      <c r="HJ231" s="77"/>
      <c r="HK231" s="77"/>
      <c r="HL231" s="77"/>
      <c r="HM231" s="77"/>
      <c r="HN231" s="77"/>
      <c r="HO231" s="77"/>
      <c r="HP231" s="77"/>
      <c r="HQ231" s="77"/>
      <c r="HR231" s="77"/>
      <c r="HS231" s="77"/>
      <c r="HT231" s="77"/>
      <c r="HU231" s="77"/>
      <c r="HV231" s="77"/>
      <c r="HW231" s="77"/>
      <c r="HX231" s="77"/>
      <c r="HY231" s="77"/>
      <c r="HZ231" s="77"/>
      <c r="IA231" s="77"/>
      <c r="IB231" s="77"/>
      <c r="IC231" s="77"/>
      <c r="ID231" s="77"/>
      <c r="IE231" s="77"/>
      <c r="IF231" s="77"/>
      <c r="IG231" s="77"/>
      <c r="IH231" s="77"/>
      <c r="II231" s="77"/>
      <c r="IJ231" s="77"/>
      <c r="IK231" s="77"/>
      <c r="IL231" s="77"/>
      <c r="IM231" s="77"/>
      <c r="IN231" s="77"/>
      <c r="IO231" s="77"/>
      <c r="IP231" s="77"/>
      <c r="IQ231" s="77"/>
      <c r="IR231" s="77"/>
      <c r="IS231" s="77"/>
      <c r="IT231" s="77"/>
      <c r="IU231" s="77"/>
      <c r="IV231" s="77"/>
    </row>
    <row r="232" spans="1:256" ht="62.4">
      <c r="A232" s="90">
        <v>2</v>
      </c>
      <c r="B232" s="90" t="s">
        <v>2023</v>
      </c>
      <c r="C232" s="91" t="s">
        <v>2035</v>
      </c>
      <c r="D232" s="91" t="s">
        <v>2037</v>
      </c>
      <c r="E232" s="91" t="s">
        <v>2038</v>
      </c>
      <c r="F232" s="91" t="s">
        <v>863</v>
      </c>
      <c r="G232" s="91" t="s">
        <v>864</v>
      </c>
      <c r="H232" s="90">
        <v>168</v>
      </c>
      <c r="I232" s="90"/>
      <c r="J232" s="90">
        <v>104898</v>
      </c>
      <c r="K232" s="90">
        <v>2022</v>
      </c>
      <c r="L232" s="90">
        <v>12</v>
      </c>
      <c r="M232" s="71" t="s">
        <v>8</v>
      </c>
      <c r="N232" s="71" t="s">
        <v>82</v>
      </c>
      <c r="O232" s="71" t="s">
        <v>83</v>
      </c>
      <c r="P232" s="90" t="s">
        <v>84</v>
      </c>
      <c r="Q232" s="91" t="s">
        <v>865</v>
      </c>
      <c r="R232" s="71" t="s">
        <v>24</v>
      </c>
      <c r="S232" s="71" t="s">
        <v>73</v>
      </c>
      <c r="T232" s="91" t="s">
        <v>866</v>
      </c>
      <c r="U232" s="91" t="s">
        <v>867</v>
      </c>
      <c r="V232" s="90" t="s">
        <v>1624</v>
      </c>
      <c r="W232" s="93" t="str">
        <f>HYPERLINK("http://dx.doi.org/10.1016/j.ijmedinf.2022.104898","http://dx.doi.org/10.1016/j.ijmedinf.2022.104898")</f>
        <v>http://dx.doi.org/10.1016/j.ijmedinf.2022.104898</v>
      </c>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c r="CZ232" s="94"/>
      <c r="DA232" s="94"/>
      <c r="DB232" s="94"/>
      <c r="DC232" s="94"/>
      <c r="DD232" s="94"/>
      <c r="DE232" s="94"/>
      <c r="DF232" s="94"/>
      <c r="DG232" s="94"/>
      <c r="DH232" s="94"/>
      <c r="DI232" s="94"/>
      <c r="DJ232" s="94"/>
      <c r="DK232" s="94"/>
      <c r="DL232" s="94"/>
      <c r="DM232" s="94"/>
      <c r="DN232" s="94"/>
      <c r="DO232" s="94"/>
      <c r="DP232" s="94"/>
      <c r="DQ232" s="94"/>
      <c r="DR232" s="94"/>
      <c r="DS232" s="94"/>
      <c r="DT232" s="94"/>
      <c r="DU232" s="94"/>
      <c r="DV232" s="94"/>
      <c r="DW232" s="94"/>
      <c r="DX232" s="94"/>
      <c r="DY232" s="94"/>
      <c r="DZ232" s="94"/>
      <c r="EA232" s="94"/>
      <c r="EB232" s="94"/>
      <c r="EC232" s="94"/>
      <c r="ED232" s="94"/>
      <c r="EE232" s="94"/>
      <c r="EF232" s="94"/>
      <c r="EG232" s="94"/>
      <c r="EH232" s="94"/>
      <c r="EI232" s="94"/>
      <c r="EJ232" s="94"/>
      <c r="EK232" s="94"/>
      <c r="EL232" s="94"/>
      <c r="EM232" s="94"/>
      <c r="EN232" s="94"/>
      <c r="EO232" s="94"/>
      <c r="EP232" s="94"/>
      <c r="EQ232" s="94"/>
      <c r="ER232" s="94"/>
      <c r="ES232" s="94"/>
      <c r="ET232" s="94"/>
      <c r="EU232" s="94"/>
      <c r="EV232" s="94"/>
      <c r="EW232" s="94"/>
      <c r="EX232" s="94"/>
      <c r="EY232" s="94"/>
      <c r="EZ232" s="94"/>
      <c r="FA232" s="94"/>
      <c r="FB232" s="94"/>
      <c r="FC232" s="94"/>
      <c r="FD232" s="94"/>
      <c r="FE232" s="94"/>
      <c r="FF232" s="94"/>
      <c r="FG232" s="94"/>
      <c r="FH232" s="94"/>
      <c r="FI232" s="94"/>
      <c r="FJ232" s="94"/>
      <c r="FK232" s="94"/>
      <c r="FL232" s="94"/>
      <c r="FM232" s="94"/>
      <c r="FN232" s="94"/>
      <c r="FO232" s="94"/>
      <c r="FP232" s="94"/>
      <c r="FQ232" s="94"/>
      <c r="FR232" s="94"/>
      <c r="FS232" s="94"/>
      <c r="FT232" s="94"/>
      <c r="FU232" s="94"/>
      <c r="FV232" s="94"/>
      <c r="FW232" s="94"/>
      <c r="FX232" s="94"/>
      <c r="FY232" s="94"/>
      <c r="FZ232" s="94"/>
      <c r="GA232" s="94"/>
      <c r="GB232" s="94"/>
      <c r="GC232" s="94"/>
      <c r="GD232" s="94"/>
      <c r="GE232" s="94"/>
      <c r="GF232" s="94"/>
      <c r="GG232" s="94"/>
      <c r="GH232" s="94"/>
      <c r="GI232" s="94"/>
      <c r="GJ232" s="94"/>
      <c r="GK232" s="94"/>
      <c r="GL232" s="94"/>
      <c r="GM232" s="94"/>
      <c r="GN232" s="94"/>
      <c r="GO232" s="94"/>
      <c r="GP232" s="94"/>
      <c r="GQ232" s="94"/>
      <c r="GR232" s="77"/>
      <c r="GS232" s="77"/>
      <c r="GT232" s="77"/>
      <c r="GU232" s="77"/>
      <c r="GV232" s="77"/>
      <c r="GW232" s="77"/>
      <c r="GX232" s="77"/>
      <c r="GY232" s="77"/>
      <c r="GZ232" s="77"/>
      <c r="HA232" s="77"/>
      <c r="HB232" s="77"/>
      <c r="HC232" s="77"/>
      <c r="HD232" s="77"/>
      <c r="HE232" s="77"/>
      <c r="HF232" s="77"/>
      <c r="HG232" s="77"/>
      <c r="HH232" s="77"/>
      <c r="HI232" s="77"/>
      <c r="HJ232" s="77"/>
      <c r="HK232" s="77"/>
      <c r="HL232" s="77"/>
      <c r="HM232" s="77"/>
      <c r="HN232" s="77"/>
      <c r="HO232" s="77"/>
      <c r="HP232" s="77"/>
      <c r="HQ232" s="77"/>
      <c r="HR232" s="77"/>
      <c r="HS232" s="77"/>
      <c r="HT232" s="77"/>
      <c r="HU232" s="77"/>
      <c r="HV232" s="77"/>
      <c r="HW232" s="77"/>
      <c r="HX232" s="77"/>
      <c r="HY232" s="77"/>
      <c r="HZ232" s="77"/>
      <c r="IA232" s="77"/>
      <c r="IB232" s="77"/>
      <c r="IC232" s="77"/>
      <c r="ID232" s="77"/>
      <c r="IE232" s="77"/>
      <c r="IF232" s="77"/>
      <c r="IG232" s="77"/>
      <c r="IH232" s="77"/>
      <c r="II232" s="77"/>
      <c r="IJ232" s="77"/>
      <c r="IK232" s="77"/>
      <c r="IL232" s="77"/>
      <c r="IM232" s="77"/>
      <c r="IN232" s="77"/>
      <c r="IO232" s="77"/>
      <c r="IP232" s="77"/>
      <c r="IQ232" s="77"/>
      <c r="IR232" s="77"/>
      <c r="IS232" s="77"/>
      <c r="IT232" s="77"/>
      <c r="IU232" s="77"/>
      <c r="IV232" s="77"/>
    </row>
    <row r="233" spans="1:256" ht="62.4">
      <c r="A233" s="90">
        <v>3</v>
      </c>
      <c r="B233" s="90" t="s">
        <v>2023</v>
      </c>
      <c r="C233" s="91" t="s">
        <v>2035</v>
      </c>
      <c r="D233" s="91" t="s">
        <v>2039</v>
      </c>
      <c r="E233" s="91" t="s">
        <v>2040</v>
      </c>
      <c r="F233" s="91" t="s">
        <v>868</v>
      </c>
      <c r="G233" s="91" t="s">
        <v>869</v>
      </c>
      <c r="H233" s="90">
        <v>10</v>
      </c>
      <c r="I233" s="90">
        <v>10</v>
      </c>
      <c r="J233" s="90">
        <v>1811</v>
      </c>
      <c r="K233" s="90">
        <v>2022</v>
      </c>
      <c r="L233" s="90">
        <v>10</v>
      </c>
      <c r="M233" s="71" t="s">
        <v>9</v>
      </c>
      <c r="N233" s="71" t="s">
        <v>82</v>
      </c>
      <c r="O233" s="71" t="s">
        <v>107</v>
      </c>
      <c r="P233" s="90" t="s">
        <v>73</v>
      </c>
      <c r="Q233" s="91" t="s">
        <v>187</v>
      </c>
      <c r="R233" s="71" t="s">
        <v>24</v>
      </c>
      <c r="S233" s="71" t="s">
        <v>73</v>
      </c>
      <c r="T233" s="91"/>
      <c r="U233" s="91" t="s">
        <v>870</v>
      </c>
      <c r="V233" s="90" t="s">
        <v>1624</v>
      </c>
      <c r="W233" s="93" t="str">
        <f>HYPERLINK("http://dx.doi.org/10.3390/healthcare10101811","http://dx.doi.org/10.3390/healthcare10101811")</f>
        <v>http://dx.doi.org/10.3390/healthcare10101811</v>
      </c>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c r="CZ233" s="94"/>
      <c r="DA233" s="94"/>
      <c r="DB233" s="94"/>
      <c r="DC233" s="94"/>
      <c r="DD233" s="94"/>
      <c r="DE233" s="94"/>
      <c r="DF233" s="94"/>
      <c r="DG233" s="94"/>
      <c r="DH233" s="94"/>
      <c r="DI233" s="94"/>
      <c r="DJ233" s="94"/>
      <c r="DK233" s="94"/>
      <c r="DL233" s="94"/>
      <c r="DM233" s="94"/>
      <c r="DN233" s="94"/>
      <c r="DO233" s="94"/>
      <c r="DP233" s="94"/>
      <c r="DQ233" s="94"/>
      <c r="DR233" s="94"/>
      <c r="DS233" s="94"/>
      <c r="DT233" s="94"/>
      <c r="DU233" s="94"/>
      <c r="DV233" s="94"/>
      <c r="DW233" s="94"/>
      <c r="DX233" s="94"/>
      <c r="DY233" s="94"/>
      <c r="DZ233" s="94"/>
      <c r="EA233" s="94"/>
      <c r="EB233" s="94"/>
      <c r="EC233" s="94"/>
      <c r="ED233" s="94"/>
      <c r="EE233" s="94"/>
      <c r="EF233" s="94"/>
      <c r="EG233" s="94"/>
      <c r="EH233" s="94"/>
      <c r="EI233" s="94"/>
      <c r="EJ233" s="94"/>
      <c r="EK233" s="94"/>
      <c r="EL233" s="94"/>
      <c r="EM233" s="94"/>
      <c r="EN233" s="94"/>
      <c r="EO233" s="94"/>
      <c r="EP233" s="94"/>
      <c r="EQ233" s="94"/>
      <c r="ER233" s="94"/>
      <c r="ES233" s="94"/>
      <c r="ET233" s="94"/>
      <c r="EU233" s="94"/>
      <c r="EV233" s="94"/>
      <c r="EW233" s="94"/>
      <c r="EX233" s="94"/>
      <c r="EY233" s="94"/>
      <c r="EZ233" s="94"/>
      <c r="FA233" s="94"/>
      <c r="FB233" s="94"/>
      <c r="FC233" s="94"/>
      <c r="FD233" s="94"/>
      <c r="FE233" s="94"/>
      <c r="FF233" s="94"/>
      <c r="FG233" s="94"/>
      <c r="FH233" s="94"/>
      <c r="FI233" s="94"/>
      <c r="FJ233" s="94"/>
      <c r="FK233" s="94"/>
      <c r="FL233" s="94"/>
      <c r="FM233" s="94"/>
      <c r="FN233" s="94"/>
      <c r="FO233" s="94"/>
      <c r="FP233" s="94"/>
      <c r="FQ233" s="94"/>
      <c r="FR233" s="94"/>
      <c r="FS233" s="94"/>
      <c r="FT233" s="94"/>
      <c r="FU233" s="94"/>
      <c r="FV233" s="94"/>
      <c r="FW233" s="94"/>
      <c r="FX233" s="94"/>
      <c r="FY233" s="94"/>
      <c r="FZ233" s="94"/>
      <c r="GA233" s="94"/>
      <c r="GB233" s="94"/>
      <c r="GC233" s="94"/>
      <c r="GD233" s="94"/>
      <c r="GE233" s="94"/>
      <c r="GF233" s="94"/>
      <c r="GG233" s="94"/>
      <c r="GH233" s="94"/>
      <c r="GI233" s="94"/>
      <c r="GJ233" s="94"/>
      <c r="GK233" s="94"/>
      <c r="GL233" s="94"/>
      <c r="GM233" s="94"/>
      <c r="GN233" s="94"/>
      <c r="GO233" s="94"/>
      <c r="GP233" s="94"/>
      <c r="GQ233" s="94"/>
      <c r="GR233" s="77"/>
      <c r="GS233" s="77"/>
      <c r="GT233" s="77"/>
      <c r="GU233" s="77"/>
      <c r="GV233" s="77"/>
      <c r="GW233" s="77"/>
      <c r="GX233" s="77"/>
      <c r="GY233" s="77"/>
      <c r="GZ233" s="77"/>
      <c r="HA233" s="77"/>
      <c r="HB233" s="77"/>
      <c r="HC233" s="77"/>
      <c r="HD233" s="77"/>
      <c r="HE233" s="77"/>
      <c r="HF233" s="77"/>
      <c r="HG233" s="77"/>
      <c r="HH233" s="77"/>
      <c r="HI233" s="77"/>
      <c r="HJ233" s="77"/>
      <c r="HK233" s="77"/>
      <c r="HL233" s="77"/>
      <c r="HM233" s="77"/>
      <c r="HN233" s="77"/>
      <c r="HO233" s="77"/>
      <c r="HP233" s="77"/>
      <c r="HQ233" s="77"/>
      <c r="HR233" s="77"/>
      <c r="HS233" s="77"/>
      <c r="HT233" s="77"/>
      <c r="HU233" s="77"/>
      <c r="HV233" s="77"/>
      <c r="HW233" s="77"/>
      <c r="HX233" s="77"/>
      <c r="HY233" s="77"/>
      <c r="HZ233" s="77"/>
      <c r="IA233" s="77"/>
      <c r="IB233" s="77"/>
      <c r="IC233" s="77"/>
      <c r="ID233" s="77"/>
      <c r="IE233" s="77"/>
      <c r="IF233" s="77"/>
      <c r="IG233" s="77"/>
      <c r="IH233" s="77"/>
      <c r="II233" s="77"/>
      <c r="IJ233" s="77"/>
      <c r="IK233" s="77"/>
      <c r="IL233" s="77"/>
      <c r="IM233" s="77"/>
      <c r="IN233" s="77"/>
      <c r="IO233" s="77"/>
      <c r="IP233" s="77"/>
      <c r="IQ233" s="77"/>
      <c r="IR233" s="77"/>
      <c r="IS233" s="77"/>
      <c r="IT233" s="77"/>
      <c r="IU233" s="77"/>
      <c r="IV233" s="77"/>
    </row>
    <row r="234" spans="1:256" ht="46.8">
      <c r="A234" s="90">
        <v>4</v>
      </c>
      <c r="B234" s="90" t="s">
        <v>2023</v>
      </c>
      <c r="C234" s="91" t="s">
        <v>2035</v>
      </c>
      <c r="D234" s="91" t="s">
        <v>2041</v>
      </c>
      <c r="E234" s="91" t="s">
        <v>2042</v>
      </c>
      <c r="F234" s="91" t="s">
        <v>871</v>
      </c>
      <c r="G234" s="91" t="s">
        <v>872</v>
      </c>
      <c r="H234" s="90">
        <v>24</v>
      </c>
      <c r="I234" s="90">
        <v>4</v>
      </c>
      <c r="J234" s="90" t="s">
        <v>873</v>
      </c>
      <c r="K234" s="90">
        <v>2022</v>
      </c>
      <c r="L234" s="90">
        <v>12</v>
      </c>
      <c r="M234" s="71" t="s">
        <v>9</v>
      </c>
      <c r="N234" s="71" t="s">
        <v>82</v>
      </c>
      <c r="O234" s="71" t="s">
        <v>83</v>
      </c>
      <c r="P234" s="90" t="s">
        <v>73</v>
      </c>
      <c r="Q234" s="91" t="s">
        <v>134</v>
      </c>
      <c r="R234" s="71" t="s">
        <v>24</v>
      </c>
      <c r="S234" s="71" t="s">
        <v>73</v>
      </c>
      <c r="T234" s="91" t="s">
        <v>874</v>
      </c>
      <c r="U234" s="91" t="s">
        <v>875</v>
      </c>
      <c r="V234" s="90" t="s">
        <v>1624</v>
      </c>
      <c r="W234" s="93" t="str">
        <f>HYPERLINK("http://dx.doi.org/10.1057/s41283-022-00099-6","http://dx.doi.org/10.1057/s41283-022-00099-6")</f>
        <v>http://dx.doi.org/10.1057/s41283-022-00099-6</v>
      </c>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c r="CZ234" s="94"/>
      <c r="DA234" s="94"/>
      <c r="DB234" s="94"/>
      <c r="DC234" s="94"/>
      <c r="DD234" s="94"/>
      <c r="DE234" s="94"/>
      <c r="DF234" s="94"/>
      <c r="DG234" s="94"/>
      <c r="DH234" s="94"/>
      <c r="DI234" s="94"/>
      <c r="DJ234" s="94"/>
      <c r="DK234" s="94"/>
      <c r="DL234" s="94"/>
      <c r="DM234" s="94"/>
      <c r="DN234" s="94"/>
      <c r="DO234" s="94"/>
      <c r="DP234" s="94"/>
      <c r="DQ234" s="94"/>
      <c r="DR234" s="94"/>
      <c r="DS234" s="94"/>
      <c r="DT234" s="94"/>
      <c r="DU234" s="94"/>
      <c r="DV234" s="94"/>
      <c r="DW234" s="94"/>
      <c r="DX234" s="94"/>
      <c r="DY234" s="94"/>
      <c r="DZ234" s="94"/>
      <c r="EA234" s="94"/>
      <c r="EB234" s="94"/>
      <c r="EC234" s="94"/>
      <c r="ED234" s="94"/>
      <c r="EE234" s="94"/>
      <c r="EF234" s="94"/>
      <c r="EG234" s="94"/>
      <c r="EH234" s="94"/>
      <c r="EI234" s="94"/>
      <c r="EJ234" s="94"/>
      <c r="EK234" s="94"/>
      <c r="EL234" s="94"/>
      <c r="EM234" s="94"/>
      <c r="EN234" s="94"/>
      <c r="EO234" s="94"/>
      <c r="EP234" s="94"/>
      <c r="EQ234" s="94"/>
      <c r="ER234" s="94"/>
      <c r="ES234" s="94"/>
      <c r="ET234" s="94"/>
      <c r="EU234" s="94"/>
      <c r="EV234" s="94"/>
      <c r="EW234" s="94"/>
      <c r="EX234" s="94"/>
      <c r="EY234" s="94"/>
      <c r="EZ234" s="94"/>
      <c r="FA234" s="94"/>
      <c r="FB234" s="94"/>
      <c r="FC234" s="94"/>
      <c r="FD234" s="94"/>
      <c r="FE234" s="94"/>
      <c r="FF234" s="94"/>
      <c r="FG234" s="94"/>
      <c r="FH234" s="94"/>
      <c r="FI234" s="94"/>
      <c r="FJ234" s="94"/>
      <c r="FK234" s="94"/>
      <c r="FL234" s="94"/>
      <c r="FM234" s="94"/>
      <c r="FN234" s="94"/>
      <c r="FO234" s="94"/>
      <c r="FP234" s="94"/>
      <c r="FQ234" s="94"/>
      <c r="FR234" s="94"/>
      <c r="FS234" s="94"/>
      <c r="FT234" s="94"/>
      <c r="FU234" s="94"/>
      <c r="FV234" s="94"/>
      <c r="FW234" s="94"/>
      <c r="FX234" s="94"/>
      <c r="FY234" s="94"/>
      <c r="FZ234" s="94"/>
      <c r="GA234" s="94"/>
      <c r="GB234" s="94"/>
      <c r="GC234" s="94"/>
      <c r="GD234" s="94"/>
      <c r="GE234" s="94"/>
      <c r="GF234" s="94"/>
      <c r="GG234" s="94"/>
      <c r="GH234" s="94"/>
      <c r="GI234" s="94"/>
      <c r="GJ234" s="94"/>
      <c r="GK234" s="94"/>
      <c r="GL234" s="94"/>
      <c r="GM234" s="94"/>
      <c r="GN234" s="94"/>
      <c r="GO234" s="94"/>
      <c r="GP234" s="94"/>
      <c r="GQ234" s="94"/>
      <c r="GR234" s="77"/>
      <c r="GS234" s="77"/>
      <c r="GT234" s="77"/>
      <c r="GU234" s="77"/>
      <c r="GV234" s="77"/>
      <c r="GW234" s="77"/>
      <c r="GX234" s="77"/>
      <c r="GY234" s="77"/>
      <c r="GZ234" s="77"/>
      <c r="HA234" s="77"/>
      <c r="HB234" s="77"/>
      <c r="HC234" s="77"/>
      <c r="HD234" s="77"/>
      <c r="HE234" s="77"/>
      <c r="HF234" s="77"/>
      <c r="HG234" s="77"/>
      <c r="HH234" s="77"/>
      <c r="HI234" s="77"/>
      <c r="HJ234" s="77"/>
      <c r="HK234" s="77"/>
      <c r="HL234" s="77"/>
      <c r="HM234" s="77"/>
      <c r="HN234" s="77"/>
      <c r="HO234" s="77"/>
      <c r="HP234" s="77"/>
      <c r="HQ234" s="77"/>
      <c r="HR234" s="77"/>
      <c r="HS234" s="77"/>
      <c r="HT234" s="77"/>
      <c r="HU234" s="77"/>
      <c r="HV234" s="77"/>
      <c r="HW234" s="77"/>
      <c r="HX234" s="77"/>
      <c r="HY234" s="77"/>
      <c r="HZ234" s="77"/>
      <c r="IA234" s="77"/>
      <c r="IB234" s="77"/>
      <c r="IC234" s="77"/>
      <c r="ID234" s="77"/>
      <c r="IE234" s="77"/>
      <c r="IF234" s="77"/>
      <c r="IG234" s="77"/>
      <c r="IH234" s="77"/>
      <c r="II234" s="77"/>
      <c r="IJ234" s="77"/>
      <c r="IK234" s="77"/>
      <c r="IL234" s="77"/>
      <c r="IM234" s="77"/>
      <c r="IN234" s="77"/>
      <c r="IO234" s="77"/>
      <c r="IP234" s="77"/>
      <c r="IQ234" s="77"/>
      <c r="IR234" s="77"/>
      <c r="IS234" s="77"/>
      <c r="IT234" s="77"/>
      <c r="IU234" s="77"/>
      <c r="IV234" s="77"/>
    </row>
    <row r="235" spans="1:256" ht="39.6">
      <c r="A235" s="90">
        <v>5</v>
      </c>
      <c r="B235" s="71" t="s">
        <v>2023</v>
      </c>
      <c r="C235" s="72" t="s">
        <v>2035</v>
      </c>
      <c r="D235" s="73" t="s">
        <v>2043</v>
      </c>
      <c r="E235" s="72" t="s">
        <v>2044</v>
      </c>
      <c r="F235" s="72" t="s">
        <v>876</v>
      </c>
      <c r="G235" s="72" t="s">
        <v>877</v>
      </c>
      <c r="H235" s="71" t="s">
        <v>878</v>
      </c>
      <c r="I235" s="71"/>
      <c r="J235" s="71" t="s">
        <v>879</v>
      </c>
      <c r="K235" s="71" t="s">
        <v>69</v>
      </c>
      <c r="L235" s="71" t="s">
        <v>120</v>
      </c>
      <c r="M235" s="71" t="s">
        <v>8</v>
      </c>
      <c r="N235" s="71" t="s">
        <v>82</v>
      </c>
      <c r="O235" s="71" t="s">
        <v>83</v>
      </c>
      <c r="P235" s="71" t="s">
        <v>73</v>
      </c>
      <c r="Q235" s="73" t="s">
        <v>316</v>
      </c>
      <c r="R235" s="71" t="s">
        <v>24</v>
      </c>
      <c r="S235" s="71" t="s">
        <v>73</v>
      </c>
      <c r="T235" s="71" t="s">
        <v>880</v>
      </c>
      <c r="U235" s="71" t="s">
        <v>881</v>
      </c>
      <c r="V235" s="71" t="s">
        <v>1624</v>
      </c>
      <c r="W235" s="89" t="s">
        <v>882</v>
      </c>
    </row>
    <row r="236" spans="1:256" ht="31.2">
      <c r="A236" s="90">
        <v>6</v>
      </c>
      <c r="B236" s="90" t="s">
        <v>2023</v>
      </c>
      <c r="C236" s="91" t="s">
        <v>2035</v>
      </c>
      <c r="D236" s="91" t="s">
        <v>2045</v>
      </c>
      <c r="E236" s="91" t="s">
        <v>2046</v>
      </c>
      <c r="F236" s="91" t="s">
        <v>883</v>
      </c>
      <c r="G236" s="91" t="s">
        <v>884</v>
      </c>
      <c r="H236" s="90">
        <v>72</v>
      </c>
      <c r="I236" s="90"/>
      <c r="J236" s="90">
        <v>101732</v>
      </c>
      <c r="K236" s="90">
        <v>2022</v>
      </c>
      <c r="L236" s="90">
        <v>4</v>
      </c>
      <c r="M236" s="71" t="s">
        <v>8</v>
      </c>
      <c r="N236" s="71" t="s">
        <v>82</v>
      </c>
      <c r="O236" s="71" t="s">
        <v>83</v>
      </c>
      <c r="P236" s="90" t="s">
        <v>73</v>
      </c>
      <c r="Q236" s="91" t="s">
        <v>316</v>
      </c>
      <c r="R236" s="71" t="s">
        <v>24</v>
      </c>
      <c r="S236" s="71" t="s">
        <v>73</v>
      </c>
      <c r="T236" s="91" t="s">
        <v>885</v>
      </c>
      <c r="U236" s="91" t="s">
        <v>886</v>
      </c>
      <c r="V236" s="90" t="s">
        <v>1624</v>
      </c>
      <c r="W236" s="93" t="str">
        <f>HYPERLINK("http://dx.doi.org/10.1016/j.pacfin.2022.101732","http://dx.doi.org/10.1016/j.pacfin.2022.101732")</f>
        <v>http://dx.doi.org/10.1016/j.pacfin.2022.101732</v>
      </c>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c r="CY236" s="94"/>
      <c r="CZ236" s="94"/>
      <c r="DA236" s="94"/>
      <c r="DB236" s="94"/>
      <c r="DC236" s="94"/>
      <c r="DD236" s="94"/>
      <c r="DE236" s="94"/>
      <c r="DF236" s="94"/>
      <c r="DG236" s="94"/>
      <c r="DH236" s="94"/>
      <c r="DI236" s="94"/>
      <c r="DJ236" s="94"/>
      <c r="DK236" s="94"/>
      <c r="DL236" s="94"/>
      <c r="DM236" s="94"/>
      <c r="DN236" s="94"/>
      <c r="DO236" s="94"/>
      <c r="DP236" s="94"/>
      <c r="DQ236" s="94"/>
      <c r="DR236" s="94"/>
      <c r="DS236" s="94"/>
      <c r="DT236" s="94"/>
      <c r="DU236" s="94"/>
      <c r="DV236" s="94"/>
      <c r="DW236" s="94"/>
      <c r="DX236" s="94"/>
      <c r="DY236" s="94"/>
      <c r="DZ236" s="94"/>
      <c r="EA236" s="94"/>
      <c r="EB236" s="94"/>
      <c r="EC236" s="94"/>
      <c r="ED236" s="94"/>
      <c r="EE236" s="94"/>
      <c r="EF236" s="94"/>
      <c r="EG236" s="94"/>
      <c r="EH236" s="94"/>
      <c r="EI236" s="94"/>
      <c r="EJ236" s="94"/>
      <c r="EK236" s="94"/>
      <c r="EL236" s="94"/>
      <c r="EM236" s="94"/>
      <c r="EN236" s="94"/>
      <c r="EO236" s="94"/>
      <c r="EP236" s="94"/>
      <c r="EQ236" s="94"/>
      <c r="ER236" s="94"/>
      <c r="ES236" s="94"/>
      <c r="ET236" s="94"/>
      <c r="EU236" s="94"/>
      <c r="EV236" s="94"/>
      <c r="EW236" s="94"/>
      <c r="EX236" s="94"/>
      <c r="EY236" s="94"/>
      <c r="EZ236" s="94"/>
      <c r="FA236" s="94"/>
      <c r="FB236" s="94"/>
      <c r="FC236" s="94"/>
      <c r="FD236" s="94"/>
      <c r="FE236" s="94"/>
      <c r="FF236" s="94"/>
      <c r="FG236" s="94"/>
      <c r="FH236" s="94"/>
      <c r="FI236" s="94"/>
      <c r="FJ236" s="94"/>
      <c r="FK236" s="94"/>
      <c r="FL236" s="94"/>
      <c r="FM236" s="94"/>
      <c r="FN236" s="94"/>
      <c r="FO236" s="94"/>
      <c r="FP236" s="94"/>
      <c r="FQ236" s="94"/>
      <c r="FR236" s="94"/>
      <c r="FS236" s="94"/>
      <c r="FT236" s="94"/>
      <c r="FU236" s="94"/>
      <c r="FV236" s="94"/>
      <c r="FW236" s="94"/>
      <c r="FX236" s="94"/>
      <c r="FY236" s="94"/>
      <c r="FZ236" s="94"/>
      <c r="GA236" s="94"/>
      <c r="GB236" s="94"/>
      <c r="GC236" s="94"/>
      <c r="GD236" s="94"/>
      <c r="GE236" s="94"/>
      <c r="GF236" s="94"/>
      <c r="GG236" s="94"/>
      <c r="GH236" s="94"/>
      <c r="GI236" s="94"/>
      <c r="GJ236" s="94"/>
      <c r="GK236" s="94"/>
      <c r="GL236" s="94"/>
      <c r="GM236" s="94"/>
      <c r="GN236" s="94"/>
      <c r="GO236" s="94"/>
      <c r="GP236" s="94"/>
      <c r="GQ236" s="94"/>
    </row>
    <row r="237" spans="1:256" ht="64.5" customHeight="1">
      <c r="A237" s="90">
        <v>7</v>
      </c>
      <c r="B237" s="90" t="s">
        <v>2023</v>
      </c>
      <c r="C237" s="91" t="s">
        <v>2035</v>
      </c>
      <c r="D237" s="91" t="s">
        <v>2047</v>
      </c>
      <c r="E237" s="91" t="s">
        <v>2048</v>
      </c>
      <c r="F237" s="91" t="s">
        <v>887</v>
      </c>
      <c r="G237" s="91" t="s">
        <v>888</v>
      </c>
      <c r="H237" s="90">
        <v>27</v>
      </c>
      <c r="I237" s="90">
        <v>1</v>
      </c>
      <c r="J237" s="90" t="s">
        <v>889</v>
      </c>
      <c r="K237" s="90">
        <v>2022</v>
      </c>
      <c r="L237" s="90">
        <v>3</v>
      </c>
      <c r="M237" s="71" t="s">
        <v>1600</v>
      </c>
      <c r="N237" s="71" t="s">
        <v>82</v>
      </c>
      <c r="O237" s="71" t="s">
        <v>83</v>
      </c>
      <c r="P237" s="90" t="s">
        <v>73</v>
      </c>
      <c r="Q237" s="91" t="s">
        <v>74</v>
      </c>
      <c r="R237" s="71" t="s">
        <v>23</v>
      </c>
      <c r="S237" s="71" t="s">
        <v>73</v>
      </c>
      <c r="T237" s="91" t="s">
        <v>890</v>
      </c>
      <c r="U237" s="91"/>
      <c r="V237" s="90" t="s">
        <v>1624</v>
      </c>
      <c r="W237" s="93" t="str">
        <f>HYPERLINK("http://dx.doi.org/10.1016/j.apmrv.2021.04.001","http://dx.doi.org/10.1016/j.apmrv.2021.04.001")</f>
        <v>http://dx.doi.org/10.1016/j.apmrv.2021.04.001</v>
      </c>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c r="CY237" s="94"/>
      <c r="CZ237" s="94"/>
      <c r="DA237" s="94"/>
      <c r="DB237" s="94"/>
      <c r="DC237" s="94"/>
      <c r="DD237" s="94"/>
      <c r="DE237" s="94"/>
      <c r="DF237" s="94"/>
      <c r="DG237" s="94"/>
      <c r="DH237" s="94"/>
      <c r="DI237" s="94"/>
      <c r="DJ237" s="94"/>
      <c r="DK237" s="94"/>
      <c r="DL237" s="94"/>
      <c r="DM237" s="94"/>
      <c r="DN237" s="94"/>
      <c r="DO237" s="94"/>
      <c r="DP237" s="94"/>
      <c r="DQ237" s="94"/>
      <c r="DR237" s="94"/>
      <c r="DS237" s="94"/>
      <c r="DT237" s="94"/>
      <c r="DU237" s="94"/>
      <c r="DV237" s="94"/>
      <c r="DW237" s="94"/>
      <c r="DX237" s="94"/>
      <c r="DY237" s="94"/>
      <c r="DZ237" s="94"/>
      <c r="EA237" s="94"/>
      <c r="EB237" s="94"/>
      <c r="EC237" s="94"/>
      <c r="ED237" s="94"/>
      <c r="EE237" s="94"/>
      <c r="EF237" s="94"/>
      <c r="EG237" s="94"/>
      <c r="EH237" s="94"/>
      <c r="EI237" s="94"/>
      <c r="EJ237" s="94"/>
      <c r="EK237" s="94"/>
      <c r="EL237" s="94"/>
      <c r="EM237" s="94"/>
      <c r="EN237" s="94"/>
      <c r="EO237" s="94"/>
      <c r="EP237" s="94"/>
      <c r="EQ237" s="94"/>
      <c r="ER237" s="94"/>
      <c r="ES237" s="94"/>
      <c r="ET237" s="94"/>
      <c r="EU237" s="94"/>
      <c r="EV237" s="94"/>
      <c r="EW237" s="94"/>
      <c r="EX237" s="94"/>
      <c r="EY237" s="94"/>
      <c r="EZ237" s="94"/>
      <c r="FA237" s="94"/>
      <c r="FB237" s="94"/>
      <c r="FC237" s="94"/>
      <c r="FD237" s="94"/>
      <c r="FE237" s="94"/>
      <c r="FF237" s="94"/>
      <c r="FG237" s="94"/>
      <c r="FH237" s="94"/>
      <c r="FI237" s="94"/>
      <c r="FJ237" s="94"/>
      <c r="FK237" s="94"/>
      <c r="FL237" s="94"/>
      <c r="FM237" s="94"/>
      <c r="FN237" s="94"/>
      <c r="FO237" s="94"/>
      <c r="FP237" s="94"/>
      <c r="FQ237" s="94"/>
      <c r="FR237" s="94"/>
      <c r="FS237" s="94"/>
      <c r="FT237" s="94"/>
      <c r="FU237" s="94"/>
      <c r="FV237" s="94"/>
      <c r="FW237" s="94"/>
      <c r="FX237" s="94"/>
      <c r="FY237" s="94"/>
      <c r="FZ237" s="94"/>
      <c r="GA237" s="94"/>
      <c r="GB237" s="94"/>
      <c r="GC237" s="94"/>
      <c r="GD237" s="94"/>
      <c r="GE237" s="94"/>
      <c r="GF237" s="94"/>
      <c r="GG237" s="94"/>
      <c r="GH237" s="94"/>
      <c r="GI237" s="94"/>
      <c r="GJ237" s="94"/>
      <c r="GK237" s="94"/>
      <c r="GL237" s="94"/>
      <c r="GM237" s="94"/>
      <c r="GN237" s="94"/>
      <c r="GO237" s="94"/>
      <c r="GP237" s="94"/>
      <c r="GQ237" s="94"/>
    </row>
    <row r="238" spans="1:256" ht="46.8">
      <c r="A238" s="90">
        <v>8</v>
      </c>
      <c r="B238" s="71" t="s">
        <v>2023</v>
      </c>
      <c r="C238" s="72" t="s">
        <v>2035</v>
      </c>
      <c r="D238" s="73" t="s">
        <v>2043</v>
      </c>
      <c r="E238" s="72" t="s">
        <v>891</v>
      </c>
      <c r="F238" s="72" t="s">
        <v>892</v>
      </c>
      <c r="G238" s="72" t="s">
        <v>893</v>
      </c>
      <c r="H238" s="71" t="s">
        <v>627</v>
      </c>
      <c r="I238" s="71"/>
      <c r="J238" s="71" t="s">
        <v>894</v>
      </c>
      <c r="K238" s="71" t="s">
        <v>69</v>
      </c>
      <c r="L238" s="71" t="s">
        <v>106</v>
      </c>
      <c r="M238" s="71" t="s">
        <v>9</v>
      </c>
      <c r="N238" s="71" t="s">
        <v>82</v>
      </c>
      <c r="O238" s="71" t="s">
        <v>83</v>
      </c>
      <c r="P238" s="71" t="s">
        <v>73</v>
      </c>
      <c r="Q238" s="73" t="s">
        <v>117</v>
      </c>
      <c r="R238" s="71" t="s">
        <v>24</v>
      </c>
      <c r="S238" s="71" t="s">
        <v>73</v>
      </c>
      <c r="T238" s="71" t="s">
        <v>895</v>
      </c>
      <c r="U238" s="71" t="s">
        <v>896</v>
      </c>
      <c r="V238" s="71" t="s">
        <v>1624</v>
      </c>
      <c r="W238" s="89" t="s">
        <v>897</v>
      </c>
    </row>
    <row r="239" spans="1:256" ht="46.8">
      <c r="A239" s="90">
        <v>9</v>
      </c>
      <c r="B239" s="90" t="s">
        <v>2023</v>
      </c>
      <c r="C239" s="91" t="s">
        <v>2035</v>
      </c>
      <c r="D239" s="91" t="s">
        <v>2049</v>
      </c>
      <c r="E239" s="91" t="s">
        <v>2050</v>
      </c>
      <c r="F239" s="91" t="s">
        <v>898</v>
      </c>
      <c r="G239" s="91" t="s">
        <v>899</v>
      </c>
      <c r="H239" s="90">
        <v>60</v>
      </c>
      <c r="I239" s="90">
        <v>3</v>
      </c>
      <c r="J239" s="90" t="s">
        <v>900</v>
      </c>
      <c r="K239" s="90">
        <v>2022</v>
      </c>
      <c r="L239" s="90">
        <v>9</v>
      </c>
      <c r="M239" s="71" t="s">
        <v>9</v>
      </c>
      <c r="N239" s="71" t="s">
        <v>82</v>
      </c>
      <c r="O239" s="71" t="s">
        <v>83</v>
      </c>
      <c r="P239" s="90" t="s">
        <v>84</v>
      </c>
      <c r="Q239" s="91" t="s">
        <v>316</v>
      </c>
      <c r="R239" s="71" t="s">
        <v>24</v>
      </c>
      <c r="S239" s="71" t="s">
        <v>73</v>
      </c>
      <c r="T239" s="91" t="s">
        <v>901</v>
      </c>
      <c r="U239" s="91" t="s">
        <v>902</v>
      </c>
      <c r="V239" s="90" t="s">
        <v>1624</v>
      </c>
      <c r="W239" s="93" t="str">
        <f>HYPERLINK("http://dx.doi.org/10.1007/s11024-022-09463-y","http://dx.doi.org/10.1007/s11024-022-09463-y")</f>
        <v>http://dx.doi.org/10.1007/s11024-022-09463-y</v>
      </c>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c r="CY239" s="94"/>
      <c r="CZ239" s="94"/>
      <c r="DA239" s="94"/>
      <c r="DB239" s="94"/>
      <c r="DC239" s="94"/>
      <c r="DD239" s="94"/>
      <c r="DE239" s="94"/>
      <c r="DF239" s="94"/>
      <c r="DG239" s="94"/>
      <c r="DH239" s="94"/>
      <c r="DI239" s="94"/>
      <c r="DJ239" s="94"/>
      <c r="DK239" s="94"/>
      <c r="DL239" s="94"/>
      <c r="DM239" s="94"/>
      <c r="DN239" s="94"/>
      <c r="DO239" s="94"/>
      <c r="DP239" s="94"/>
      <c r="DQ239" s="94"/>
      <c r="DR239" s="94"/>
      <c r="DS239" s="94"/>
      <c r="DT239" s="94"/>
      <c r="DU239" s="94"/>
      <c r="DV239" s="94"/>
      <c r="DW239" s="94"/>
      <c r="DX239" s="94"/>
      <c r="DY239" s="94"/>
      <c r="DZ239" s="94"/>
      <c r="EA239" s="94"/>
      <c r="EB239" s="94"/>
      <c r="EC239" s="94"/>
      <c r="ED239" s="94"/>
      <c r="EE239" s="94"/>
      <c r="EF239" s="94"/>
      <c r="EG239" s="94"/>
      <c r="EH239" s="94"/>
      <c r="EI239" s="94"/>
      <c r="EJ239" s="94"/>
      <c r="EK239" s="94"/>
      <c r="EL239" s="94"/>
      <c r="EM239" s="94"/>
      <c r="EN239" s="94"/>
      <c r="EO239" s="94"/>
      <c r="EP239" s="94"/>
      <c r="EQ239" s="94"/>
      <c r="ER239" s="94"/>
      <c r="ES239" s="94"/>
      <c r="ET239" s="94"/>
      <c r="EU239" s="94"/>
      <c r="EV239" s="94"/>
      <c r="EW239" s="94"/>
      <c r="EX239" s="94"/>
      <c r="EY239" s="94"/>
      <c r="EZ239" s="94"/>
      <c r="FA239" s="94"/>
      <c r="FB239" s="94"/>
      <c r="FC239" s="94"/>
      <c r="FD239" s="94"/>
      <c r="FE239" s="94"/>
      <c r="FF239" s="94"/>
      <c r="FG239" s="94"/>
      <c r="FH239" s="94"/>
      <c r="FI239" s="94"/>
      <c r="FJ239" s="94"/>
      <c r="FK239" s="94"/>
      <c r="FL239" s="94"/>
      <c r="FM239" s="94"/>
      <c r="FN239" s="94"/>
      <c r="FO239" s="94"/>
      <c r="FP239" s="94"/>
      <c r="FQ239" s="94"/>
      <c r="FR239" s="94"/>
      <c r="FS239" s="94"/>
      <c r="FT239" s="94"/>
      <c r="FU239" s="94"/>
      <c r="FV239" s="94"/>
      <c r="FW239" s="94"/>
      <c r="FX239" s="94"/>
      <c r="FY239" s="94"/>
      <c r="FZ239" s="94"/>
      <c r="GA239" s="94"/>
      <c r="GB239" s="94"/>
      <c r="GC239" s="94"/>
      <c r="GD239" s="94"/>
      <c r="GE239" s="94"/>
      <c r="GF239" s="94"/>
      <c r="GG239" s="94"/>
      <c r="GH239" s="94"/>
      <c r="GI239" s="94"/>
      <c r="GJ239" s="94"/>
      <c r="GK239" s="94"/>
      <c r="GL239" s="94"/>
      <c r="GM239" s="94"/>
      <c r="GN239" s="94"/>
      <c r="GO239" s="94"/>
      <c r="GP239" s="94"/>
      <c r="GQ239" s="94"/>
    </row>
    <row r="240" spans="1:256" ht="62.4">
      <c r="A240" s="90">
        <v>10</v>
      </c>
      <c r="B240" s="90" t="s">
        <v>2023</v>
      </c>
      <c r="C240" s="91" t="s">
        <v>2035</v>
      </c>
      <c r="D240" s="91" t="s">
        <v>2051</v>
      </c>
      <c r="E240" s="91" t="s">
        <v>2052</v>
      </c>
      <c r="F240" s="91" t="s">
        <v>903</v>
      </c>
      <c r="G240" s="91" t="s">
        <v>904</v>
      </c>
      <c r="H240" s="90">
        <v>43</v>
      </c>
      <c r="I240" s="90"/>
      <c r="J240" s="90">
        <v>100794</v>
      </c>
      <c r="K240" s="90">
        <v>2022</v>
      </c>
      <c r="L240" s="90">
        <v>6</v>
      </c>
      <c r="M240" s="71" t="s">
        <v>9</v>
      </c>
      <c r="N240" s="71" t="s">
        <v>82</v>
      </c>
      <c r="O240" s="71" t="s">
        <v>83</v>
      </c>
      <c r="P240" s="90" t="s">
        <v>73</v>
      </c>
      <c r="Q240" s="91" t="s">
        <v>316</v>
      </c>
      <c r="R240" s="71" t="s">
        <v>24</v>
      </c>
      <c r="S240" s="71" t="s">
        <v>73</v>
      </c>
      <c r="T240" s="91" t="s">
        <v>905</v>
      </c>
      <c r="U240" s="91" t="s">
        <v>906</v>
      </c>
      <c r="V240" s="90" t="s">
        <v>1624</v>
      </c>
      <c r="W240" s="93" t="str">
        <f>HYPERLINK("http://dx.doi.org/10.1016/j.rtbm.2022.100794","http://dx.doi.org/10.1016/j.rtbm.2022.100794")</f>
        <v>http://dx.doi.org/10.1016/j.rtbm.2022.100794</v>
      </c>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c r="CY240" s="94"/>
      <c r="CZ240" s="94"/>
      <c r="DA240" s="94"/>
      <c r="DB240" s="94"/>
      <c r="DC240" s="94"/>
      <c r="DD240" s="94"/>
      <c r="DE240" s="94"/>
      <c r="DF240" s="94"/>
      <c r="DG240" s="94"/>
      <c r="DH240" s="94"/>
      <c r="DI240" s="94"/>
      <c r="DJ240" s="94"/>
      <c r="DK240" s="94"/>
      <c r="DL240" s="94"/>
      <c r="DM240" s="94"/>
      <c r="DN240" s="94"/>
      <c r="DO240" s="94"/>
      <c r="DP240" s="94"/>
      <c r="DQ240" s="94"/>
      <c r="DR240" s="94"/>
      <c r="DS240" s="94"/>
      <c r="DT240" s="94"/>
      <c r="DU240" s="94"/>
      <c r="DV240" s="94"/>
      <c r="DW240" s="94"/>
      <c r="DX240" s="94"/>
      <c r="DY240" s="94"/>
      <c r="DZ240" s="94"/>
      <c r="EA240" s="94"/>
      <c r="EB240" s="94"/>
      <c r="EC240" s="94"/>
      <c r="ED240" s="94"/>
      <c r="EE240" s="94"/>
      <c r="EF240" s="94"/>
      <c r="EG240" s="94"/>
      <c r="EH240" s="94"/>
      <c r="EI240" s="94"/>
      <c r="EJ240" s="94"/>
      <c r="EK240" s="94"/>
      <c r="EL240" s="94"/>
      <c r="EM240" s="94"/>
      <c r="EN240" s="94"/>
      <c r="EO240" s="94"/>
      <c r="EP240" s="94"/>
      <c r="EQ240" s="94"/>
      <c r="ER240" s="94"/>
      <c r="ES240" s="94"/>
      <c r="ET240" s="94"/>
      <c r="EU240" s="94"/>
      <c r="EV240" s="94"/>
      <c r="EW240" s="94"/>
      <c r="EX240" s="94"/>
      <c r="EY240" s="94"/>
      <c r="EZ240" s="94"/>
      <c r="FA240" s="94"/>
      <c r="FB240" s="94"/>
      <c r="FC240" s="94"/>
      <c r="FD240" s="94"/>
      <c r="FE240" s="94"/>
      <c r="FF240" s="94"/>
      <c r="FG240" s="94"/>
      <c r="FH240" s="94"/>
      <c r="FI240" s="94"/>
      <c r="FJ240" s="94"/>
      <c r="FK240" s="94"/>
      <c r="FL240" s="94"/>
      <c r="FM240" s="94"/>
      <c r="FN240" s="94"/>
      <c r="FO240" s="94"/>
      <c r="FP240" s="94"/>
      <c r="FQ240" s="94"/>
      <c r="FR240" s="94"/>
      <c r="FS240" s="94"/>
      <c r="FT240" s="94"/>
      <c r="FU240" s="94"/>
      <c r="FV240" s="94"/>
      <c r="FW240" s="94"/>
      <c r="FX240" s="94"/>
      <c r="FY240" s="94"/>
      <c r="FZ240" s="94"/>
      <c r="GA240" s="94"/>
      <c r="GB240" s="94"/>
      <c r="GC240" s="94"/>
      <c r="GD240" s="94"/>
      <c r="GE240" s="94"/>
      <c r="GF240" s="94"/>
      <c r="GG240" s="94"/>
      <c r="GH240" s="94"/>
      <c r="GI240" s="94"/>
      <c r="GJ240" s="94"/>
      <c r="GK240" s="94"/>
      <c r="GL240" s="94"/>
      <c r="GM240" s="94"/>
      <c r="GN240" s="94"/>
      <c r="GO240" s="94"/>
      <c r="GP240" s="94"/>
      <c r="GQ240" s="94"/>
    </row>
    <row r="241" spans="1:256" ht="66">
      <c r="A241" s="90">
        <v>11</v>
      </c>
      <c r="B241" s="71" t="s">
        <v>2023</v>
      </c>
      <c r="C241" s="72" t="s">
        <v>2035</v>
      </c>
      <c r="D241" s="73" t="s">
        <v>2036</v>
      </c>
      <c r="E241" s="72" t="s">
        <v>907</v>
      </c>
      <c r="F241" s="72" t="s">
        <v>908</v>
      </c>
      <c r="G241" s="72" t="s">
        <v>2053</v>
      </c>
      <c r="H241" s="71" t="s">
        <v>909</v>
      </c>
      <c r="I241" s="71" t="s">
        <v>67</v>
      </c>
      <c r="J241" s="71" t="s">
        <v>910</v>
      </c>
      <c r="K241" s="71" t="s">
        <v>69</v>
      </c>
      <c r="L241" s="71" t="s">
        <v>146</v>
      </c>
      <c r="M241" s="71" t="s">
        <v>11</v>
      </c>
      <c r="N241" s="71" t="s">
        <v>82</v>
      </c>
      <c r="O241" s="71" t="s">
        <v>83</v>
      </c>
      <c r="P241" s="71" t="s">
        <v>73</v>
      </c>
      <c r="Q241" s="73" t="s">
        <v>74</v>
      </c>
      <c r="R241" s="71" t="s">
        <v>23</v>
      </c>
      <c r="S241" s="71" t="s">
        <v>73</v>
      </c>
      <c r="T241" s="71" t="s">
        <v>911</v>
      </c>
      <c r="U241" s="71"/>
      <c r="V241" s="71" t="s">
        <v>1624</v>
      </c>
      <c r="W241" s="89" t="s">
        <v>912</v>
      </c>
    </row>
    <row r="242" spans="1:256" ht="64.5" customHeight="1">
      <c r="A242" s="90">
        <v>12</v>
      </c>
      <c r="B242" s="90" t="s">
        <v>2023</v>
      </c>
      <c r="C242" s="91" t="s">
        <v>2035</v>
      </c>
      <c r="D242" s="91" t="s">
        <v>2041</v>
      </c>
      <c r="E242" s="91" t="s">
        <v>2054</v>
      </c>
      <c r="F242" s="91" t="s">
        <v>913</v>
      </c>
      <c r="G242" s="91" t="s">
        <v>914</v>
      </c>
      <c r="H242" s="90">
        <v>43</v>
      </c>
      <c r="I242" s="90">
        <v>4</v>
      </c>
      <c r="J242" s="90" t="s">
        <v>915</v>
      </c>
      <c r="K242" s="90">
        <v>2022</v>
      </c>
      <c r="L242" s="90"/>
      <c r="M242" s="71" t="s">
        <v>8</v>
      </c>
      <c r="N242" s="71" t="s">
        <v>82</v>
      </c>
      <c r="O242" s="71" t="s">
        <v>83</v>
      </c>
      <c r="P242" s="90" t="s">
        <v>73</v>
      </c>
      <c r="Q242" s="91" t="s">
        <v>316</v>
      </c>
      <c r="R242" s="71" t="s">
        <v>24</v>
      </c>
      <c r="S242" s="71" t="s">
        <v>73</v>
      </c>
      <c r="T242" s="91" t="s">
        <v>916</v>
      </c>
      <c r="U242" s="91" t="s">
        <v>917</v>
      </c>
      <c r="V242" s="90" t="s">
        <v>1624</v>
      </c>
      <c r="W242" s="93" t="str">
        <f>HYPERLINK("http://dx.doi.org/10.3233/JIFS-211732","http://dx.doi.org/10.3233/JIFS-211732")</f>
        <v>http://dx.doi.org/10.3233/JIFS-211732</v>
      </c>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c r="CY242" s="94"/>
      <c r="CZ242" s="94"/>
      <c r="DA242" s="94"/>
      <c r="DB242" s="94"/>
      <c r="DC242" s="94"/>
      <c r="DD242" s="94"/>
      <c r="DE242" s="94"/>
      <c r="DF242" s="94"/>
      <c r="DG242" s="94"/>
      <c r="DH242" s="94"/>
      <c r="DI242" s="94"/>
      <c r="DJ242" s="94"/>
      <c r="DK242" s="94"/>
      <c r="DL242" s="94"/>
      <c r="DM242" s="94"/>
      <c r="DN242" s="94"/>
      <c r="DO242" s="94"/>
      <c r="DP242" s="94"/>
      <c r="DQ242" s="94"/>
      <c r="DR242" s="94"/>
      <c r="DS242" s="94"/>
      <c r="DT242" s="94"/>
      <c r="DU242" s="94"/>
      <c r="DV242" s="94"/>
      <c r="DW242" s="94"/>
      <c r="DX242" s="94"/>
      <c r="DY242" s="94"/>
      <c r="DZ242" s="94"/>
      <c r="EA242" s="94"/>
      <c r="EB242" s="94"/>
      <c r="EC242" s="94"/>
      <c r="ED242" s="94"/>
      <c r="EE242" s="94"/>
      <c r="EF242" s="94"/>
      <c r="EG242" s="94"/>
      <c r="EH242" s="94"/>
      <c r="EI242" s="94"/>
      <c r="EJ242" s="94"/>
      <c r="EK242" s="94"/>
      <c r="EL242" s="94"/>
      <c r="EM242" s="94"/>
      <c r="EN242" s="94"/>
      <c r="EO242" s="94"/>
      <c r="EP242" s="94"/>
      <c r="EQ242" s="94"/>
      <c r="ER242" s="94"/>
      <c r="ES242" s="94"/>
      <c r="ET242" s="94"/>
      <c r="EU242" s="94"/>
      <c r="EV242" s="94"/>
      <c r="EW242" s="94"/>
      <c r="EX242" s="94"/>
      <c r="EY242" s="94"/>
      <c r="EZ242" s="94"/>
      <c r="FA242" s="94"/>
      <c r="FB242" s="94"/>
      <c r="FC242" s="94"/>
      <c r="FD242" s="94"/>
      <c r="FE242" s="94"/>
      <c r="FF242" s="94"/>
      <c r="FG242" s="94"/>
      <c r="FH242" s="94"/>
      <c r="FI242" s="94"/>
      <c r="FJ242" s="94"/>
      <c r="FK242" s="94"/>
      <c r="FL242" s="94"/>
      <c r="FM242" s="94"/>
      <c r="FN242" s="94"/>
      <c r="FO242" s="94"/>
      <c r="FP242" s="94"/>
      <c r="FQ242" s="94"/>
      <c r="FR242" s="94"/>
      <c r="FS242" s="94"/>
      <c r="FT242" s="94"/>
      <c r="FU242" s="94"/>
      <c r="FV242" s="94"/>
      <c r="FW242" s="94"/>
      <c r="FX242" s="94"/>
      <c r="FY242" s="94"/>
      <c r="FZ242" s="94"/>
      <c r="GA242" s="94"/>
      <c r="GB242" s="94"/>
      <c r="GC242" s="94"/>
      <c r="GD242" s="94"/>
      <c r="GE242" s="94"/>
      <c r="GF242" s="94"/>
      <c r="GG242" s="94"/>
      <c r="GH242" s="94"/>
      <c r="GI242" s="94"/>
      <c r="GJ242" s="94"/>
      <c r="GK242" s="94"/>
      <c r="GL242" s="94"/>
      <c r="GM242" s="94"/>
      <c r="GN242" s="94"/>
      <c r="GO242" s="94"/>
      <c r="GP242" s="94"/>
      <c r="GQ242" s="94"/>
    </row>
    <row r="243" spans="1:256" ht="46.8">
      <c r="A243" s="90">
        <v>13</v>
      </c>
      <c r="B243" s="90" t="s">
        <v>2023</v>
      </c>
      <c r="C243" s="91" t="s">
        <v>2035</v>
      </c>
      <c r="D243" s="91" t="s">
        <v>2036</v>
      </c>
      <c r="E243" s="91" t="s">
        <v>2055</v>
      </c>
      <c r="F243" s="91" t="s">
        <v>918</v>
      </c>
      <c r="G243" s="91" t="s">
        <v>844</v>
      </c>
      <c r="H243" s="90">
        <v>48</v>
      </c>
      <c r="I243" s="90"/>
      <c r="J243" s="90">
        <v>102988</v>
      </c>
      <c r="K243" s="90">
        <v>2022</v>
      </c>
      <c r="L243" s="90">
        <v>8</v>
      </c>
      <c r="M243" s="71" t="s">
        <v>8</v>
      </c>
      <c r="N243" s="71" t="s">
        <v>82</v>
      </c>
      <c r="O243" s="71" t="s">
        <v>83</v>
      </c>
      <c r="P243" s="90" t="s">
        <v>84</v>
      </c>
      <c r="Q243" s="91" t="s">
        <v>117</v>
      </c>
      <c r="R243" s="71" t="s">
        <v>24</v>
      </c>
      <c r="S243" s="71" t="s">
        <v>73</v>
      </c>
      <c r="T243" s="91" t="s">
        <v>845</v>
      </c>
      <c r="U243" s="91" t="s">
        <v>846</v>
      </c>
      <c r="V243" s="90" t="s">
        <v>1624</v>
      </c>
      <c r="W243" s="93" t="str">
        <f>HYPERLINK("http://dx.doi.org/10.1016/j.frl.2022.102988","http://dx.doi.org/10.1016/j.frl.2022.102988")</f>
        <v>http://dx.doi.org/10.1016/j.frl.2022.102988</v>
      </c>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c r="CY243" s="94"/>
      <c r="CZ243" s="94"/>
      <c r="DA243" s="94"/>
      <c r="DB243" s="94"/>
      <c r="DC243" s="94"/>
      <c r="DD243" s="94"/>
      <c r="DE243" s="94"/>
      <c r="DF243" s="94"/>
      <c r="DG243" s="94"/>
      <c r="DH243" s="94"/>
      <c r="DI243" s="94"/>
      <c r="DJ243" s="94"/>
      <c r="DK243" s="94"/>
      <c r="DL243" s="94"/>
      <c r="DM243" s="94"/>
      <c r="DN243" s="94"/>
      <c r="DO243" s="94"/>
      <c r="DP243" s="94"/>
      <c r="DQ243" s="94"/>
      <c r="DR243" s="94"/>
      <c r="DS243" s="94"/>
      <c r="DT243" s="94"/>
      <c r="DU243" s="94"/>
      <c r="DV243" s="94"/>
      <c r="DW243" s="94"/>
      <c r="DX243" s="94"/>
      <c r="DY243" s="94"/>
      <c r="DZ243" s="94"/>
      <c r="EA243" s="94"/>
      <c r="EB243" s="94"/>
      <c r="EC243" s="94"/>
      <c r="ED243" s="94"/>
      <c r="EE243" s="94"/>
      <c r="EF243" s="94"/>
      <c r="EG243" s="94"/>
      <c r="EH243" s="94"/>
      <c r="EI243" s="94"/>
      <c r="EJ243" s="94"/>
      <c r="EK243" s="94"/>
      <c r="EL243" s="94"/>
      <c r="EM243" s="94"/>
      <c r="EN243" s="94"/>
      <c r="EO243" s="94"/>
      <c r="EP243" s="94"/>
      <c r="EQ243" s="94"/>
      <c r="ER243" s="94"/>
      <c r="ES243" s="94"/>
      <c r="ET243" s="94"/>
      <c r="EU243" s="94"/>
      <c r="EV243" s="94"/>
      <c r="EW243" s="94"/>
      <c r="EX243" s="94"/>
      <c r="EY243" s="94"/>
      <c r="EZ243" s="94"/>
      <c r="FA243" s="94"/>
      <c r="FB243" s="94"/>
      <c r="FC243" s="94"/>
      <c r="FD243" s="94"/>
      <c r="FE243" s="94"/>
      <c r="FF243" s="94"/>
      <c r="FG243" s="94"/>
      <c r="FH243" s="94"/>
      <c r="FI243" s="94"/>
      <c r="FJ243" s="94"/>
      <c r="FK243" s="94"/>
      <c r="FL243" s="94"/>
      <c r="FM243" s="94"/>
      <c r="FN243" s="94"/>
      <c r="FO243" s="94"/>
      <c r="FP243" s="94"/>
      <c r="FQ243" s="94"/>
      <c r="FR243" s="94"/>
      <c r="FS243" s="94"/>
      <c r="FT243" s="94"/>
      <c r="FU243" s="94"/>
      <c r="FV243" s="94"/>
      <c r="FW243" s="94"/>
      <c r="FX243" s="94"/>
      <c r="FY243" s="94"/>
      <c r="FZ243" s="94"/>
      <c r="GA243" s="94"/>
      <c r="GB243" s="94"/>
      <c r="GC243" s="94"/>
      <c r="GD243" s="94"/>
      <c r="GE243" s="94"/>
      <c r="GF243" s="94"/>
      <c r="GG243" s="94"/>
      <c r="GH243" s="94"/>
      <c r="GI243" s="94"/>
      <c r="GJ243" s="94"/>
      <c r="GK243" s="94"/>
      <c r="GL243" s="94"/>
      <c r="GM243" s="94"/>
      <c r="GN243" s="94"/>
      <c r="GO243" s="94"/>
      <c r="GP243" s="94"/>
      <c r="GQ243" s="94"/>
    </row>
    <row r="244" spans="1:256" ht="46.8">
      <c r="A244" s="90">
        <v>14</v>
      </c>
      <c r="B244" s="90" t="s">
        <v>2023</v>
      </c>
      <c r="C244" s="91" t="s">
        <v>2035</v>
      </c>
      <c r="D244" s="91" t="s">
        <v>2056</v>
      </c>
      <c r="E244" s="91" t="s">
        <v>2057</v>
      </c>
      <c r="F244" s="91" t="s">
        <v>919</v>
      </c>
      <c r="G244" s="91" t="s">
        <v>210</v>
      </c>
      <c r="H244" s="90">
        <v>14</v>
      </c>
      <c r="I244" s="90">
        <v>15</v>
      </c>
      <c r="J244" s="90">
        <v>9476</v>
      </c>
      <c r="K244" s="90">
        <v>2022</v>
      </c>
      <c r="L244" s="90">
        <v>8</v>
      </c>
      <c r="M244" s="71" t="s">
        <v>9</v>
      </c>
      <c r="N244" s="71" t="s">
        <v>82</v>
      </c>
      <c r="O244" s="71" t="s">
        <v>107</v>
      </c>
      <c r="P244" s="90" t="s">
        <v>73</v>
      </c>
      <c r="Q244" s="91" t="s">
        <v>187</v>
      </c>
      <c r="R244" s="71" t="s">
        <v>24</v>
      </c>
      <c r="S244" s="71" t="s">
        <v>73</v>
      </c>
      <c r="T244" s="91"/>
      <c r="U244" s="91" t="s">
        <v>212</v>
      </c>
      <c r="V244" s="90" t="s">
        <v>1624</v>
      </c>
      <c r="W244" s="93" t="str">
        <f>HYPERLINK("http://dx.doi.org/10.3390/su14159476","http://dx.doi.org/10.3390/su14159476")</f>
        <v>http://dx.doi.org/10.3390/su14159476</v>
      </c>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c r="CY244" s="94"/>
      <c r="CZ244" s="94"/>
      <c r="DA244" s="94"/>
      <c r="DB244" s="94"/>
      <c r="DC244" s="94"/>
      <c r="DD244" s="94"/>
      <c r="DE244" s="94"/>
      <c r="DF244" s="94"/>
      <c r="DG244" s="94"/>
      <c r="DH244" s="94"/>
      <c r="DI244" s="94"/>
      <c r="DJ244" s="94"/>
      <c r="DK244" s="94"/>
      <c r="DL244" s="94"/>
      <c r="DM244" s="94"/>
      <c r="DN244" s="94"/>
      <c r="DO244" s="94"/>
      <c r="DP244" s="94"/>
      <c r="DQ244" s="94"/>
      <c r="DR244" s="94"/>
      <c r="DS244" s="94"/>
      <c r="DT244" s="94"/>
      <c r="DU244" s="94"/>
      <c r="DV244" s="94"/>
      <c r="DW244" s="94"/>
      <c r="DX244" s="94"/>
      <c r="DY244" s="94"/>
      <c r="DZ244" s="94"/>
      <c r="EA244" s="94"/>
      <c r="EB244" s="94"/>
      <c r="EC244" s="94"/>
      <c r="ED244" s="94"/>
      <c r="EE244" s="94"/>
      <c r="EF244" s="94"/>
      <c r="EG244" s="94"/>
      <c r="EH244" s="94"/>
      <c r="EI244" s="94"/>
      <c r="EJ244" s="94"/>
      <c r="EK244" s="94"/>
      <c r="EL244" s="94"/>
      <c r="EM244" s="94"/>
      <c r="EN244" s="94"/>
      <c r="EO244" s="94"/>
      <c r="EP244" s="94"/>
      <c r="EQ244" s="94"/>
      <c r="ER244" s="94"/>
      <c r="ES244" s="94"/>
      <c r="ET244" s="94"/>
      <c r="EU244" s="94"/>
      <c r="EV244" s="94"/>
      <c r="EW244" s="94"/>
      <c r="EX244" s="94"/>
      <c r="EY244" s="94"/>
      <c r="EZ244" s="94"/>
      <c r="FA244" s="94"/>
      <c r="FB244" s="94"/>
      <c r="FC244" s="94"/>
      <c r="FD244" s="94"/>
      <c r="FE244" s="94"/>
      <c r="FF244" s="94"/>
      <c r="FG244" s="94"/>
      <c r="FH244" s="94"/>
      <c r="FI244" s="94"/>
      <c r="FJ244" s="94"/>
      <c r="FK244" s="94"/>
      <c r="FL244" s="94"/>
      <c r="FM244" s="94"/>
      <c r="FN244" s="94"/>
      <c r="FO244" s="94"/>
      <c r="FP244" s="94"/>
      <c r="FQ244" s="94"/>
      <c r="FR244" s="94"/>
      <c r="FS244" s="94"/>
      <c r="FT244" s="94"/>
      <c r="FU244" s="94"/>
      <c r="FV244" s="94"/>
      <c r="FW244" s="94"/>
      <c r="FX244" s="94"/>
      <c r="FY244" s="94"/>
      <c r="FZ244" s="94"/>
      <c r="GA244" s="94"/>
      <c r="GB244" s="94"/>
      <c r="GC244" s="94"/>
      <c r="GD244" s="94"/>
      <c r="GE244" s="94"/>
      <c r="GF244" s="94"/>
      <c r="GG244" s="94"/>
      <c r="GH244" s="94"/>
      <c r="GI244" s="94"/>
      <c r="GJ244" s="94"/>
      <c r="GK244" s="94"/>
      <c r="GL244" s="94"/>
      <c r="GM244" s="94"/>
      <c r="GN244" s="94"/>
      <c r="GO244" s="94"/>
      <c r="GP244" s="94"/>
      <c r="GQ244" s="94"/>
    </row>
    <row r="245" spans="1:256" ht="132" customHeight="1">
      <c r="A245" s="90">
        <v>15</v>
      </c>
      <c r="B245" s="90" t="s">
        <v>2023</v>
      </c>
      <c r="C245" s="91" t="s">
        <v>2035</v>
      </c>
      <c r="D245" s="91" t="s">
        <v>2045</v>
      </c>
      <c r="E245" s="91" t="s">
        <v>2058</v>
      </c>
      <c r="F245" s="91" t="s">
        <v>920</v>
      </c>
      <c r="G245" s="91" t="s">
        <v>844</v>
      </c>
      <c r="H245" s="90">
        <v>46</v>
      </c>
      <c r="I245" s="90"/>
      <c r="J245" s="90">
        <v>102436</v>
      </c>
      <c r="K245" s="90">
        <v>2022</v>
      </c>
      <c r="L245" s="90">
        <v>5</v>
      </c>
      <c r="M245" s="71" t="s">
        <v>9</v>
      </c>
      <c r="N245" s="71" t="s">
        <v>82</v>
      </c>
      <c r="O245" s="71" t="s">
        <v>83</v>
      </c>
      <c r="P245" s="90" t="s">
        <v>73</v>
      </c>
      <c r="Q245" s="91" t="s">
        <v>117</v>
      </c>
      <c r="R245" s="71" t="s">
        <v>24</v>
      </c>
      <c r="S245" s="71" t="s">
        <v>73</v>
      </c>
      <c r="T245" s="91" t="s">
        <v>845</v>
      </c>
      <c r="U245" s="91" t="s">
        <v>846</v>
      </c>
      <c r="V245" s="90" t="s">
        <v>1624</v>
      </c>
      <c r="W245" s="93" t="str">
        <f>HYPERLINK("http://dx.doi.org/10.1016/j.frl.2021.102436","http://dx.doi.org/10.1016/j.frl.2021.102436")</f>
        <v>http://dx.doi.org/10.1016/j.frl.2021.102436</v>
      </c>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c r="CY245" s="94"/>
      <c r="CZ245" s="94"/>
      <c r="DA245" s="94"/>
      <c r="DB245" s="94"/>
      <c r="DC245" s="94"/>
      <c r="DD245" s="94"/>
      <c r="DE245" s="94"/>
      <c r="DF245" s="94"/>
      <c r="DG245" s="94"/>
      <c r="DH245" s="94"/>
      <c r="DI245" s="94"/>
      <c r="DJ245" s="94"/>
      <c r="DK245" s="94"/>
      <c r="DL245" s="94"/>
      <c r="DM245" s="94"/>
      <c r="DN245" s="94"/>
      <c r="DO245" s="94"/>
      <c r="DP245" s="94"/>
      <c r="DQ245" s="94"/>
      <c r="DR245" s="94"/>
      <c r="DS245" s="94"/>
      <c r="DT245" s="94"/>
      <c r="DU245" s="94"/>
      <c r="DV245" s="94"/>
      <c r="DW245" s="94"/>
      <c r="DX245" s="94"/>
      <c r="DY245" s="94"/>
      <c r="DZ245" s="94"/>
      <c r="EA245" s="94"/>
      <c r="EB245" s="94"/>
      <c r="EC245" s="94"/>
      <c r="ED245" s="94"/>
      <c r="EE245" s="94"/>
      <c r="EF245" s="94"/>
      <c r="EG245" s="94"/>
      <c r="EH245" s="94"/>
      <c r="EI245" s="94"/>
      <c r="EJ245" s="94"/>
      <c r="EK245" s="94"/>
      <c r="EL245" s="94"/>
      <c r="EM245" s="94"/>
      <c r="EN245" s="94"/>
      <c r="EO245" s="94"/>
      <c r="EP245" s="94"/>
      <c r="EQ245" s="94"/>
      <c r="ER245" s="94"/>
      <c r="ES245" s="94"/>
      <c r="ET245" s="94"/>
      <c r="EU245" s="94"/>
      <c r="EV245" s="94"/>
      <c r="EW245" s="94"/>
      <c r="EX245" s="94"/>
      <c r="EY245" s="94"/>
      <c r="EZ245" s="94"/>
      <c r="FA245" s="94"/>
      <c r="FB245" s="94"/>
      <c r="FC245" s="94"/>
      <c r="FD245" s="94"/>
      <c r="FE245" s="94"/>
      <c r="FF245" s="94"/>
      <c r="FG245" s="94"/>
      <c r="FH245" s="94"/>
      <c r="FI245" s="94"/>
      <c r="FJ245" s="94"/>
      <c r="FK245" s="94"/>
      <c r="FL245" s="94"/>
      <c r="FM245" s="94"/>
      <c r="FN245" s="94"/>
      <c r="FO245" s="94"/>
      <c r="FP245" s="94"/>
      <c r="FQ245" s="94"/>
      <c r="FR245" s="94"/>
      <c r="FS245" s="94"/>
      <c r="FT245" s="94"/>
      <c r="FU245" s="94"/>
      <c r="FV245" s="94"/>
      <c r="FW245" s="94"/>
      <c r="FX245" s="94"/>
      <c r="FY245" s="94"/>
      <c r="FZ245" s="94"/>
      <c r="GA245" s="94"/>
      <c r="GB245" s="94"/>
      <c r="GC245" s="94"/>
      <c r="GD245" s="94"/>
      <c r="GE245" s="94"/>
      <c r="GF245" s="94"/>
      <c r="GG245" s="94"/>
      <c r="GH245" s="94"/>
      <c r="GI245" s="94"/>
      <c r="GJ245" s="94"/>
      <c r="GK245" s="94"/>
      <c r="GL245" s="94"/>
      <c r="GM245" s="94"/>
      <c r="GN245" s="94"/>
      <c r="GO245" s="94"/>
      <c r="GP245" s="94"/>
      <c r="GQ245" s="94"/>
    </row>
    <row r="246" spans="1:256" ht="62.4">
      <c r="A246" s="90">
        <v>16</v>
      </c>
      <c r="B246" s="90" t="s">
        <v>2023</v>
      </c>
      <c r="C246" s="91" t="s">
        <v>2035</v>
      </c>
      <c r="D246" s="91" t="s">
        <v>2037</v>
      </c>
      <c r="E246" s="91" t="s">
        <v>2059</v>
      </c>
      <c r="F246" s="91" t="s">
        <v>921</v>
      </c>
      <c r="G246" s="91" t="s">
        <v>864</v>
      </c>
      <c r="H246" s="90">
        <v>164</v>
      </c>
      <c r="I246" s="90"/>
      <c r="J246" s="90">
        <v>104791</v>
      </c>
      <c r="K246" s="90">
        <v>2022</v>
      </c>
      <c r="L246" s="90">
        <v>8</v>
      </c>
      <c r="M246" s="71" t="s">
        <v>8</v>
      </c>
      <c r="N246" s="71" t="s">
        <v>82</v>
      </c>
      <c r="O246" s="71" t="s">
        <v>83</v>
      </c>
      <c r="P246" s="90" t="s">
        <v>84</v>
      </c>
      <c r="Q246" s="91" t="s">
        <v>865</v>
      </c>
      <c r="R246" s="71" t="s">
        <v>24</v>
      </c>
      <c r="S246" s="71" t="s">
        <v>73</v>
      </c>
      <c r="T246" s="91" t="s">
        <v>866</v>
      </c>
      <c r="U246" s="91" t="s">
        <v>867</v>
      </c>
      <c r="V246" s="90" t="s">
        <v>1624</v>
      </c>
      <c r="W246" s="93" t="str">
        <f>HYPERLINK("http://dx.doi.org/10.1016/j.ijmedinf.2022.104791","http://dx.doi.org/10.1016/j.ijmedinf.2022.104791")</f>
        <v>http://dx.doi.org/10.1016/j.ijmedinf.2022.104791</v>
      </c>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c r="CY246" s="94"/>
      <c r="CZ246" s="94"/>
      <c r="DA246" s="94"/>
      <c r="DB246" s="94"/>
      <c r="DC246" s="94"/>
      <c r="DD246" s="94"/>
      <c r="DE246" s="94"/>
      <c r="DF246" s="94"/>
      <c r="DG246" s="94"/>
      <c r="DH246" s="94"/>
      <c r="DI246" s="94"/>
      <c r="DJ246" s="94"/>
      <c r="DK246" s="94"/>
      <c r="DL246" s="94"/>
      <c r="DM246" s="94"/>
      <c r="DN246" s="94"/>
      <c r="DO246" s="94"/>
      <c r="DP246" s="94"/>
      <c r="DQ246" s="94"/>
      <c r="DR246" s="94"/>
      <c r="DS246" s="94"/>
      <c r="DT246" s="94"/>
      <c r="DU246" s="94"/>
      <c r="DV246" s="94"/>
      <c r="DW246" s="94"/>
      <c r="DX246" s="94"/>
      <c r="DY246" s="94"/>
      <c r="DZ246" s="94"/>
      <c r="EA246" s="94"/>
      <c r="EB246" s="94"/>
      <c r="EC246" s="94"/>
      <c r="ED246" s="94"/>
      <c r="EE246" s="94"/>
      <c r="EF246" s="94"/>
      <c r="EG246" s="94"/>
      <c r="EH246" s="94"/>
      <c r="EI246" s="94"/>
      <c r="EJ246" s="94"/>
      <c r="EK246" s="94"/>
      <c r="EL246" s="94"/>
      <c r="EM246" s="94"/>
      <c r="EN246" s="94"/>
      <c r="EO246" s="94"/>
      <c r="EP246" s="94"/>
      <c r="EQ246" s="94"/>
      <c r="ER246" s="94"/>
      <c r="ES246" s="94"/>
      <c r="ET246" s="94"/>
      <c r="EU246" s="94"/>
      <c r="EV246" s="94"/>
      <c r="EW246" s="94"/>
      <c r="EX246" s="94"/>
      <c r="EY246" s="94"/>
      <c r="EZ246" s="94"/>
      <c r="FA246" s="94"/>
      <c r="FB246" s="94"/>
      <c r="FC246" s="94"/>
      <c r="FD246" s="94"/>
      <c r="FE246" s="94"/>
      <c r="FF246" s="94"/>
      <c r="FG246" s="94"/>
      <c r="FH246" s="94"/>
      <c r="FI246" s="94"/>
      <c r="FJ246" s="94"/>
      <c r="FK246" s="94"/>
      <c r="FL246" s="94"/>
      <c r="FM246" s="94"/>
      <c r="FN246" s="94"/>
      <c r="FO246" s="94"/>
      <c r="FP246" s="94"/>
      <c r="FQ246" s="94"/>
      <c r="FR246" s="94"/>
      <c r="FS246" s="94"/>
      <c r="FT246" s="94"/>
      <c r="FU246" s="94"/>
      <c r="FV246" s="94"/>
      <c r="FW246" s="94"/>
      <c r="FX246" s="94"/>
      <c r="FY246" s="94"/>
      <c r="FZ246" s="94"/>
      <c r="GA246" s="94"/>
      <c r="GB246" s="94"/>
      <c r="GC246" s="94"/>
      <c r="GD246" s="94"/>
      <c r="GE246" s="94"/>
      <c r="GF246" s="94"/>
      <c r="GG246" s="94"/>
      <c r="GH246" s="94"/>
      <c r="GI246" s="94"/>
      <c r="GJ246" s="94"/>
      <c r="GK246" s="94"/>
      <c r="GL246" s="94"/>
      <c r="GM246" s="94"/>
      <c r="GN246" s="94"/>
      <c r="GO246" s="94"/>
      <c r="GP246" s="94"/>
      <c r="GQ246" s="94"/>
    </row>
    <row r="247" spans="1:256" ht="46.8">
      <c r="A247" s="90">
        <v>17</v>
      </c>
      <c r="B247" s="90" t="s">
        <v>2023</v>
      </c>
      <c r="C247" s="91" t="s">
        <v>2035</v>
      </c>
      <c r="D247" s="91" t="s">
        <v>2060</v>
      </c>
      <c r="E247" s="91" t="s">
        <v>2061</v>
      </c>
      <c r="F247" s="91" t="s">
        <v>922</v>
      </c>
      <c r="G247" s="91" t="s">
        <v>923</v>
      </c>
      <c r="H247" s="90">
        <v>2022</v>
      </c>
      <c r="I247" s="90"/>
      <c r="J247" s="90">
        <v>3100618</v>
      </c>
      <c r="K247" s="90">
        <v>2022</v>
      </c>
      <c r="L247" s="90">
        <v>8</v>
      </c>
      <c r="M247" s="71" t="s">
        <v>8</v>
      </c>
      <c r="N247" s="71" t="s">
        <v>82</v>
      </c>
      <c r="O247" s="71" t="s">
        <v>83</v>
      </c>
      <c r="P247" s="90" t="s">
        <v>73</v>
      </c>
      <c r="Q247" s="91" t="s">
        <v>134</v>
      </c>
      <c r="R247" s="71" t="s">
        <v>24</v>
      </c>
      <c r="S247" s="71" t="s">
        <v>73</v>
      </c>
      <c r="T247" s="91" t="s">
        <v>924</v>
      </c>
      <c r="U247" s="91" t="s">
        <v>925</v>
      </c>
      <c r="V247" s="90" t="s">
        <v>1624</v>
      </c>
      <c r="W247" s="93" t="str">
        <f>HYPERLINK("http://dx.doi.org/10.1155/2022/3100618","http://dx.doi.org/10.1155/2022/3100618")</f>
        <v>http://dx.doi.org/10.1155/2022/3100618</v>
      </c>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c r="CY247" s="94"/>
      <c r="CZ247" s="94"/>
      <c r="DA247" s="94"/>
      <c r="DB247" s="94"/>
      <c r="DC247" s="94"/>
      <c r="DD247" s="94"/>
      <c r="DE247" s="94"/>
      <c r="DF247" s="94"/>
      <c r="DG247" s="94"/>
      <c r="DH247" s="94"/>
      <c r="DI247" s="94"/>
      <c r="DJ247" s="94"/>
      <c r="DK247" s="94"/>
      <c r="DL247" s="94"/>
      <c r="DM247" s="94"/>
      <c r="DN247" s="94"/>
      <c r="DO247" s="94"/>
      <c r="DP247" s="94"/>
      <c r="DQ247" s="94"/>
      <c r="DR247" s="94"/>
      <c r="DS247" s="94"/>
      <c r="DT247" s="94"/>
      <c r="DU247" s="94"/>
      <c r="DV247" s="94"/>
      <c r="DW247" s="94"/>
      <c r="DX247" s="94"/>
      <c r="DY247" s="94"/>
      <c r="DZ247" s="94"/>
      <c r="EA247" s="94"/>
      <c r="EB247" s="94"/>
      <c r="EC247" s="94"/>
      <c r="ED247" s="94"/>
      <c r="EE247" s="94"/>
      <c r="EF247" s="94"/>
      <c r="EG247" s="94"/>
      <c r="EH247" s="94"/>
      <c r="EI247" s="94"/>
      <c r="EJ247" s="94"/>
      <c r="EK247" s="94"/>
      <c r="EL247" s="94"/>
      <c r="EM247" s="94"/>
      <c r="EN247" s="94"/>
      <c r="EO247" s="94"/>
      <c r="EP247" s="94"/>
      <c r="EQ247" s="94"/>
      <c r="ER247" s="94"/>
      <c r="ES247" s="94"/>
      <c r="ET247" s="94"/>
      <c r="EU247" s="94"/>
      <c r="EV247" s="94"/>
      <c r="EW247" s="94"/>
      <c r="EX247" s="94"/>
      <c r="EY247" s="94"/>
      <c r="EZ247" s="94"/>
      <c r="FA247" s="94"/>
      <c r="FB247" s="94"/>
      <c r="FC247" s="94"/>
      <c r="FD247" s="94"/>
      <c r="FE247" s="94"/>
      <c r="FF247" s="94"/>
      <c r="FG247" s="94"/>
      <c r="FH247" s="94"/>
      <c r="FI247" s="94"/>
      <c r="FJ247" s="94"/>
      <c r="FK247" s="94"/>
      <c r="FL247" s="94"/>
      <c r="FM247" s="94"/>
      <c r="FN247" s="94"/>
      <c r="FO247" s="94"/>
      <c r="FP247" s="94"/>
      <c r="FQ247" s="94"/>
      <c r="FR247" s="94"/>
      <c r="FS247" s="94"/>
      <c r="FT247" s="94"/>
      <c r="FU247" s="94"/>
      <c r="FV247" s="94"/>
      <c r="FW247" s="94"/>
      <c r="FX247" s="94"/>
      <c r="FY247" s="94"/>
      <c r="FZ247" s="94"/>
      <c r="GA247" s="94"/>
      <c r="GB247" s="94"/>
      <c r="GC247" s="94"/>
      <c r="GD247" s="94"/>
      <c r="GE247" s="94"/>
      <c r="GF247" s="94"/>
      <c r="GG247" s="94"/>
      <c r="GH247" s="94"/>
      <c r="GI247" s="94"/>
      <c r="GJ247" s="94"/>
      <c r="GK247" s="94"/>
      <c r="GL247" s="94"/>
      <c r="GM247" s="94"/>
      <c r="GN247" s="94"/>
      <c r="GO247" s="94"/>
      <c r="GP247" s="94"/>
      <c r="GQ247" s="94"/>
    </row>
    <row r="248" spans="1:256" ht="48.6">
      <c r="A248" s="90">
        <v>18</v>
      </c>
      <c r="B248" s="71" t="s">
        <v>2023</v>
      </c>
      <c r="C248" s="72" t="s">
        <v>2035</v>
      </c>
      <c r="D248" s="73" t="s">
        <v>2062</v>
      </c>
      <c r="E248" s="72" t="s">
        <v>2063</v>
      </c>
      <c r="F248" s="72" t="s">
        <v>926</v>
      </c>
      <c r="G248" s="72" t="s">
        <v>927</v>
      </c>
      <c r="H248" s="71" t="s">
        <v>394</v>
      </c>
      <c r="I248" s="71" t="s">
        <v>77</v>
      </c>
      <c r="J248" s="71" t="s">
        <v>928</v>
      </c>
      <c r="K248" s="71" t="s">
        <v>69</v>
      </c>
      <c r="L248" s="71" t="s">
        <v>929</v>
      </c>
      <c r="M248" s="71" t="s">
        <v>1600</v>
      </c>
      <c r="N248" s="71" t="s">
        <v>82</v>
      </c>
      <c r="O248" s="71" t="s">
        <v>107</v>
      </c>
      <c r="P248" s="71" t="s">
        <v>73</v>
      </c>
      <c r="Q248" s="73" t="s">
        <v>187</v>
      </c>
      <c r="R248" s="71" t="s">
        <v>24</v>
      </c>
      <c r="S248" s="71" t="s">
        <v>73</v>
      </c>
      <c r="T248" s="71"/>
      <c r="U248" s="71" t="s">
        <v>930</v>
      </c>
      <c r="V248" s="71" t="s">
        <v>1624</v>
      </c>
      <c r="W248" s="76" t="s">
        <v>931</v>
      </c>
    </row>
    <row r="249" spans="1:256" ht="46.8">
      <c r="A249" s="90">
        <v>19</v>
      </c>
      <c r="B249" s="90" t="s">
        <v>2023</v>
      </c>
      <c r="C249" s="91" t="s">
        <v>2035</v>
      </c>
      <c r="D249" s="91" t="s">
        <v>2064</v>
      </c>
      <c r="E249" s="91" t="s">
        <v>2065</v>
      </c>
      <c r="F249" s="91" t="s">
        <v>932</v>
      </c>
      <c r="G249" s="91" t="s">
        <v>933</v>
      </c>
      <c r="H249" s="90">
        <v>39</v>
      </c>
      <c r="I249" s="90">
        <v>5</v>
      </c>
      <c r="J249" s="90" t="s">
        <v>934</v>
      </c>
      <c r="K249" s="90">
        <v>2022</v>
      </c>
      <c r="L249" s="90">
        <v>5</v>
      </c>
      <c r="M249" s="71" t="s">
        <v>9</v>
      </c>
      <c r="N249" s="71" t="s">
        <v>82</v>
      </c>
      <c r="O249" s="71" t="s">
        <v>83</v>
      </c>
      <c r="P249" s="90" t="s">
        <v>84</v>
      </c>
      <c r="Q249" s="91" t="s">
        <v>117</v>
      </c>
      <c r="R249" s="71" t="s">
        <v>24</v>
      </c>
      <c r="S249" s="71" t="s">
        <v>73</v>
      </c>
      <c r="T249" s="91" t="s">
        <v>935</v>
      </c>
      <c r="U249" s="91" t="s">
        <v>936</v>
      </c>
      <c r="V249" s="90" t="s">
        <v>1624</v>
      </c>
      <c r="W249" s="93" t="str">
        <f>HYPERLINK("http://dx.doi.org/10.1002/mar.21642","http://dx.doi.org/10.1002/mar.21642")</f>
        <v>http://dx.doi.org/10.1002/mar.21642</v>
      </c>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c r="CY249" s="94"/>
      <c r="CZ249" s="94"/>
      <c r="DA249" s="94"/>
      <c r="DB249" s="94"/>
      <c r="DC249" s="94"/>
      <c r="DD249" s="94"/>
      <c r="DE249" s="94"/>
      <c r="DF249" s="94"/>
      <c r="DG249" s="94"/>
      <c r="DH249" s="94"/>
      <c r="DI249" s="94"/>
      <c r="DJ249" s="94"/>
      <c r="DK249" s="94"/>
      <c r="DL249" s="94"/>
      <c r="DM249" s="94"/>
      <c r="DN249" s="94"/>
      <c r="DO249" s="94"/>
      <c r="DP249" s="94"/>
      <c r="DQ249" s="94"/>
      <c r="DR249" s="94"/>
      <c r="DS249" s="94"/>
      <c r="DT249" s="94"/>
      <c r="DU249" s="94"/>
      <c r="DV249" s="94"/>
      <c r="DW249" s="94"/>
      <c r="DX249" s="94"/>
      <c r="DY249" s="94"/>
      <c r="DZ249" s="94"/>
      <c r="EA249" s="94"/>
      <c r="EB249" s="94"/>
      <c r="EC249" s="94"/>
      <c r="ED249" s="94"/>
      <c r="EE249" s="94"/>
      <c r="EF249" s="94"/>
      <c r="EG249" s="94"/>
      <c r="EH249" s="94"/>
      <c r="EI249" s="94"/>
      <c r="EJ249" s="94"/>
      <c r="EK249" s="94"/>
      <c r="EL249" s="94"/>
      <c r="EM249" s="94"/>
      <c r="EN249" s="94"/>
      <c r="EO249" s="94"/>
      <c r="EP249" s="94"/>
      <c r="EQ249" s="94"/>
      <c r="ER249" s="94"/>
      <c r="ES249" s="94"/>
      <c r="ET249" s="94"/>
      <c r="EU249" s="94"/>
      <c r="EV249" s="94"/>
      <c r="EW249" s="94"/>
      <c r="EX249" s="94"/>
      <c r="EY249" s="94"/>
      <c r="EZ249" s="94"/>
      <c r="FA249" s="94"/>
      <c r="FB249" s="94"/>
      <c r="FC249" s="94"/>
      <c r="FD249" s="94"/>
      <c r="FE249" s="94"/>
      <c r="FF249" s="94"/>
      <c r="FG249" s="94"/>
      <c r="FH249" s="94"/>
      <c r="FI249" s="94"/>
      <c r="FJ249" s="94"/>
      <c r="FK249" s="94"/>
      <c r="FL249" s="94"/>
      <c r="FM249" s="94"/>
      <c r="FN249" s="94"/>
      <c r="FO249" s="94"/>
      <c r="FP249" s="94"/>
      <c r="FQ249" s="94"/>
      <c r="FR249" s="94"/>
      <c r="FS249" s="94"/>
      <c r="FT249" s="94"/>
      <c r="FU249" s="94"/>
      <c r="FV249" s="94"/>
      <c r="FW249" s="94"/>
      <c r="FX249" s="94"/>
      <c r="FY249" s="94"/>
      <c r="FZ249" s="94"/>
      <c r="GA249" s="94"/>
      <c r="GB249" s="94"/>
      <c r="GC249" s="94"/>
      <c r="GD249" s="94"/>
      <c r="GE249" s="94"/>
      <c r="GF249" s="94"/>
      <c r="GG249" s="94"/>
      <c r="GH249" s="94"/>
      <c r="GI249" s="94"/>
      <c r="GJ249" s="94"/>
      <c r="GK249" s="94"/>
      <c r="GL249" s="94"/>
      <c r="GM249" s="94"/>
      <c r="GN249" s="94"/>
      <c r="GO249" s="94"/>
      <c r="GP249" s="94"/>
      <c r="GQ249" s="94"/>
    </row>
    <row r="250" spans="1:256" ht="62.4">
      <c r="A250" s="90">
        <v>20</v>
      </c>
      <c r="B250" s="90" t="s">
        <v>2023</v>
      </c>
      <c r="C250" s="91" t="s">
        <v>2035</v>
      </c>
      <c r="D250" s="91" t="s">
        <v>2060</v>
      </c>
      <c r="E250" s="91" t="s">
        <v>2066</v>
      </c>
      <c r="F250" s="91" t="s">
        <v>937</v>
      </c>
      <c r="G250" s="91" t="s">
        <v>864</v>
      </c>
      <c r="H250" s="90">
        <v>165</v>
      </c>
      <c r="I250" s="90"/>
      <c r="J250" s="90">
        <v>104827</v>
      </c>
      <c r="K250" s="90">
        <v>2022</v>
      </c>
      <c r="L250" s="90">
        <v>9</v>
      </c>
      <c r="M250" s="71" t="s">
        <v>8</v>
      </c>
      <c r="N250" s="71" t="s">
        <v>82</v>
      </c>
      <c r="O250" s="71" t="s">
        <v>83</v>
      </c>
      <c r="P250" s="90" t="s">
        <v>73</v>
      </c>
      <c r="Q250" s="91" t="s">
        <v>865</v>
      </c>
      <c r="R250" s="71" t="s">
        <v>24</v>
      </c>
      <c r="S250" s="71" t="s">
        <v>73</v>
      </c>
      <c r="T250" s="91" t="s">
        <v>866</v>
      </c>
      <c r="U250" s="91" t="s">
        <v>867</v>
      </c>
      <c r="V250" s="90" t="s">
        <v>1624</v>
      </c>
      <c r="W250" s="93" t="str">
        <f>HYPERLINK("http://dx.doi.org/10.1016/j.ijmedinf.2022.104827","http://dx.doi.org/10.1016/j.ijmedinf.2022.104827")</f>
        <v>http://dx.doi.org/10.1016/j.ijmedinf.2022.104827</v>
      </c>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c r="CY250" s="94"/>
      <c r="CZ250" s="94"/>
      <c r="DA250" s="94"/>
      <c r="DB250" s="94"/>
      <c r="DC250" s="94"/>
      <c r="DD250" s="94"/>
      <c r="DE250" s="94"/>
      <c r="DF250" s="94"/>
      <c r="DG250" s="94"/>
      <c r="DH250" s="94"/>
      <c r="DI250" s="94"/>
      <c r="DJ250" s="94"/>
      <c r="DK250" s="94"/>
      <c r="DL250" s="94"/>
      <c r="DM250" s="94"/>
      <c r="DN250" s="94"/>
      <c r="DO250" s="94"/>
      <c r="DP250" s="94"/>
      <c r="DQ250" s="94"/>
      <c r="DR250" s="94"/>
      <c r="DS250" s="94"/>
      <c r="DT250" s="94"/>
      <c r="DU250" s="94"/>
      <c r="DV250" s="94"/>
      <c r="DW250" s="94"/>
      <c r="DX250" s="94"/>
      <c r="DY250" s="94"/>
      <c r="DZ250" s="94"/>
      <c r="EA250" s="94"/>
      <c r="EB250" s="94"/>
      <c r="EC250" s="94"/>
      <c r="ED250" s="94"/>
      <c r="EE250" s="94"/>
      <c r="EF250" s="94"/>
      <c r="EG250" s="94"/>
      <c r="EH250" s="94"/>
      <c r="EI250" s="94"/>
      <c r="EJ250" s="94"/>
      <c r="EK250" s="94"/>
      <c r="EL250" s="94"/>
      <c r="EM250" s="94"/>
      <c r="EN250" s="94"/>
      <c r="EO250" s="94"/>
      <c r="EP250" s="94"/>
      <c r="EQ250" s="94"/>
      <c r="ER250" s="94"/>
      <c r="ES250" s="94"/>
      <c r="ET250" s="94"/>
      <c r="EU250" s="94"/>
      <c r="EV250" s="94"/>
      <c r="EW250" s="94"/>
      <c r="EX250" s="94"/>
      <c r="EY250" s="94"/>
      <c r="EZ250" s="94"/>
      <c r="FA250" s="94"/>
      <c r="FB250" s="94"/>
      <c r="FC250" s="94"/>
      <c r="FD250" s="94"/>
      <c r="FE250" s="94"/>
      <c r="FF250" s="94"/>
      <c r="FG250" s="94"/>
      <c r="FH250" s="94"/>
      <c r="FI250" s="94"/>
      <c r="FJ250" s="94"/>
      <c r="FK250" s="94"/>
      <c r="FL250" s="94"/>
      <c r="FM250" s="94"/>
      <c r="FN250" s="94"/>
      <c r="FO250" s="94"/>
      <c r="FP250" s="94"/>
      <c r="FQ250" s="94"/>
      <c r="FR250" s="94"/>
      <c r="FS250" s="94"/>
      <c r="FT250" s="94"/>
      <c r="FU250" s="94"/>
      <c r="FV250" s="94"/>
      <c r="FW250" s="94"/>
      <c r="FX250" s="94"/>
      <c r="FY250" s="94"/>
      <c r="FZ250" s="94"/>
      <c r="GA250" s="94"/>
      <c r="GB250" s="94"/>
      <c r="GC250" s="94"/>
      <c r="GD250" s="94"/>
      <c r="GE250" s="94"/>
      <c r="GF250" s="94"/>
      <c r="GG250" s="94"/>
      <c r="GH250" s="94"/>
      <c r="GI250" s="94"/>
      <c r="GJ250" s="94"/>
      <c r="GK250" s="94"/>
      <c r="GL250" s="94"/>
      <c r="GM250" s="94"/>
      <c r="GN250" s="94"/>
      <c r="GO250" s="94"/>
      <c r="GP250" s="94"/>
      <c r="GQ250" s="94"/>
    </row>
    <row r="251" spans="1:256" s="77" customFormat="1" ht="21">
      <c r="A251" s="84"/>
      <c r="B251" s="84"/>
      <c r="C251" s="85" t="s">
        <v>2067</v>
      </c>
      <c r="D251" s="86"/>
      <c r="E251" s="87"/>
      <c r="F251" s="127" t="s">
        <v>2068</v>
      </c>
      <c r="G251" s="87"/>
      <c r="H251" s="84"/>
      <c r="I251" s="84"/>
      <c r="J251" s="84"/>
      <c r="K251" s="84"/>
      <c r="L251" s="84"/>
      <c r="M251" s="84"/>
      <c r="N251" s="84"/>
      <c r="O251" s="84"/>
      <c r="P251" s="84"/>
      <c r="Q251" s="86"/>
      <c r="R251" s="84"/>
      <c r="S251" s="84"/>
      <c r="T251" s="84"/>
      <c r="U251" s="84"/>
      <c r="V251" s="84"/>
      <c r="W251" s="88"/>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66"/>
      <c r="EJ251" s="66"/>
      <c r="EK251" s="66"/>
      <c r="EL251" s="66"/>
      <c r="EM251" s="66"/>
      <c r="EN251" s="66"/>
      <c r="EO251" s="66"/>
      <c r="EP251" s="66"/>
      <c r="EQ251" s="66"/>
      <c r="ER251" s="66"/>
      <c r="ES251" s="66"/>
      <c r="ET251" s="66"/>
      <c r="EU251" s="66"/>
      <c r="EV251" s="66"/>
      <c r="EW251" s="66"/>
      <c r="EX251" s="66"/>
      <c r="EY251" s="66"/>
      <c r="EZ251" s="66"/>
      <c r="FA251" s="66"/>
      <c r="FB251" s="66"/>
      <c r="FC251" s="66"/>
      <c r="FD251" s="66"/>
      <c r="FE251" s="66"/>
      <c r="FF251" s="66"/>
      <c r="FG251" s="66"/>
      <c r="FH251" s="66"/>
      <c r="FI251" s="66"/>
      <c r="FJ251" s="66"/>
      <c r="FK251" s="66"/>
      <c r="FL251" s="66"/>
      <c r="FM251" s="66"/>
      <c r="FN251" s="66"/>
      <c r="FO251" s="66"/>
      <c r="FP251" s="66"/>
      <c r="FQ251" s="66"/>
      <c r="FR251" s="66"/>
      <c r="FS251" s="66"/>
      <c r="FT251" s="66"/>
      <c r="FU251" s="66"/>
      <c r="FV251" s="66"/>
      <c r="FW251" s="66"/>
      <c r="FX251" s="66"/>
      <c r="FY251" s="66"/>
      <c r="FZ251" s="66"/>
      <c r="GA251" s="66"/>
      <c r="GB251" s="66"/>
      <c r="GC251" s="66"/>
      <c r="GD251" s="66"/>
      <c r="GE251" s="66"/>
      <c r="GF251" s="66"/>
      <c r="GG251" s="66"/>
      <c r="GH251" s="66"/>
      <c r="GI251" s="66"/>
      <c r="GJ251" s="66"/>
      <c r="GK251" s="66"/>
      <c r="GL251" s="66"/>
      <c r="GM251" s="66"/>
      <c r="GN251" s="66"/>
      <c r="GO251" s="66"/>
      <c r="GP251" s="66"/>
      <c r="GQ251" s="66"/>
      <c r="GR251" s="66"/>
      <c r="GS251" s="66"/>
      <c r="GT251" s="66"/>
      <c r="GU251" s="66"/>
      <c r="GV251" s="66"/>
      <c r="GW251" s="66"/>
      <c r="GX251" s="66"/>
      <c r="GY251" s="66"/>
      <c r="GZ251" s="66"/>
      <c r="HA251" s="66"/>
      <c r="HB251" s="66"/>
      <c r="HC251" s="66"/>
      <c r="HD251" s="66"/>
      <c r="HE251" s="66"/>
      <c r="HF251" s="66"/>
      <c r="HG251" s="66"/>
      <c r="HH251" s="66"/>
      <c r="HI251" s="66"/>
      <c r="HJ251" s="66"/>
      <c r="HK251" s="66"/>
      <c r="HL251" s="66"/>
      <c r="HM251" s="66"/>
      <c r="HN251" s="66"/>
      <c r="HO251" s="66"/>
      <c r="HP251" s="66"/>
      <c r="HQ251" s="66"/>
      <c r="HR251" s="66"/>
      <c r="HS251" s="66"/>
      <c r="HT251" s="66"/>
      <c r="HU251" s="66"/>
      <c r="HV251" s="66"/>
      <c r="HW251" s="66"/>
      <c r="HX251" s="66"/>
      <c r="HY251" s="66"/>
      <c r="HZ251" s="66"/>
      <c r="IA251" s="66"/>
      <c r="IB251" s="66"/>
      <c r="IC251" s="66"/>
      <c r="ID251" s="66"/>
      <c r="IE251" s="66"/>
      <c r="IF251" s="66"/>
      <c r="IG251" s="66"/>
      <c r="IH251" s="66"/>
      <c r="II251" s="66"/>
      <c r="IJ251" s="66"/>
      <c r="IK251" s="66"/>
      <c r="IL251" s="66"/>
      <c r="IM251" s="66"/>
      <c r="IN251" s="66"/>
      <c r="IO251" s="66"/>
      <c r="IP251" s="66"/>
      <c r="IQ251" s="66"/>
      <c r="IR251" s="66"/>
      <c r="IS251" s="66"/>
      <c r="IT251" s="66"/>
      <c r="IU251" s="66"/>
      <c r="IV251" s="66"/>
    </row>
    <row r="252" spans="1:256" ht="46.8">
      <c r="A252" s="95" t="s">
        <v>67</v>
      </c>
      <c r="B252" s="71" t="s">
        <v>2023</v>
      </c>
      <c r="C252" s="72" t="s">
        <v>2069</v>
      </c>
      <c r="D252" s="73" t="s">
        <v>2070</v>
      </c>
      <c r="E252" s="72" t="s">
        <v>938</v>
      </c>
      <c r="F252" s="72" t="s">
        <v>939</v>
      </c>
      <c r="G252" s="72" t="s">
        <v>940</v>
      </c>
      <c r="H252" s="71" t="s">
        <v>622</v>
      </c>
      <c r="I252" s="71" t="s">
        <v>167</v>
      </c>
      <c r="J252" s="71" t="s">
        <v>941</v>
      </c>
      <c r="K252" s="71" t="s">
        <v>69</v>
      </c>
      <c r="L252" s="71" t="s">
        <v>70</v>
      </c>
      <c r="M252" s="71" t="s">
        <v>9</v>
      </c>
      <c r="N252" s="71" t="s">
        <v>82</v>
      </c>
      <c r="O252" s="71" t="s">
        <v>107</v>
      </c>
      <c r="P252" s="71" t="s">
        <v>73</v>
      </c>
      <c r="Q252" s="73" t="s">
        <v>134</v>
      </c>
      <c r="R252" s="71" t="s">
        <v>24</v>
      </c>
      <c r="S252" s="71" t="s">
        <v>73</v>
      </c>
      <c r="T252" s="71" t="s">
        <v>942</v>
      </c>
      <c r="U252" s="71" t="s">
        <v>943</v>
      </c>
      <c r="V252" s="71" t="s">
        <v>1624</v>
      </c>
      <c r="W252" s="89" t="s">
        <v>944</v>
      </c>
    </row>
    <row r="253" spans="1:256" ht="84" customHeight="1">
      <c r="A253" s="95" t="s">
        <v>77</v>
      </c>
      <c r="B253" s="71" t="s">
        <v>2023</v>
      </c>
      <c r="C253" s="72" t="s">
        <v>2069</v>
      </c>
      <c r="D253" s="73" t="s">
        <v>2071</v>
      </c>
      <c r="E253" s="72" t="s">
        <v>2072</v>
      </c>
      <c r="F253" s="78" t="s">
        <v>945</v>
      </c>
      <c r="G253" s="72" t="s">
        <v>2073</v>
      </c>
      <c r="H253" s="71" t="s">
        <v>593</v>
      </c>
      <c r="I253" s="71" t="s">
        <v>67</v>
      </c>
      <c r="J253" s="71" t="s">
        <v>946</v>
      </c>
      <c r="K253" s="71" t="s">
        <v>69</v>
      </c>
      <c r="L253" s="71" t="s">
        <v>111</v>
      </c>
      <c r="M253" s="71" t="s">
        <v>1600</v>
      </c>
      <c r="N253" s="71" t="s">
        <v>82</v>
      </c>
      <c r="O253" s="71" t="s">
        <v>83</v>
      </c>
      <c r="P253" s="71" t="s">
        <v>73</v>
      </c>
      <c r="Q253" s="73" t="s">
        <v>74</v>
      </c>
      <c r="R253" s="71" t="s">
        <v>23</v>
      </c>
      <c r="S253" s="71" t="s">
        <v>73</v>
      </c>
      <c r="T253" s="71" t="s">
        <v>947</v>
      </c>
      <c r="U253" s="71"/>
      <c r="V253" s="71" t="s">
        <v>1596</v>
      </c>
      <c r="W253" s="89" t="s">
        <v>948</v>
      </c>
    </row>
    <row r="254" spans="1:256" s="82" customFormat="1" ht="48.6">
      <c r="A254" s="79">
        <v>3</v>
      </c>
      <c r="B254" s="146" t="s">
        <v>847</v>
      </c>
      <c r="C254" s="168" t="s">
        <v>2074</v>
      </c>
      <c r="D254" s="169" t="s">
        <v>949</v>
      </c>
      <c r="E254" s="169" t="s">
        <v>950</v>
      </c>
      <c r="F254" s="170" t="s">
        <v>951</v>
      </c>
      <c r="G254" s="169" t="s">
        <v>952</v>
      </c>
      <c r="H254" s="165" t="s">
        <v>593</v>
      </c>
      <c r="I254" s="165" t="s">
        <v>104</v>
      </c>
      <c r="J254" s="165" t="s">
        <v>953</v>
      </c>
      <c r="K254" s="165" t="s">
        <v>69</v>
      </c>
      <c r="L254" s="165" t="s">
        <v>578</v>
      </c>
      <c r="M254" s="165" t="s">
        <v>1600</v>
      </c>
      <c r="N254" s="165" t="s">
        <v>82</v>
      </c>
      <c r="O254" s="71" t="s">
        <v>107</v>
      </c>
      <c r="P254" s="165" t="s">
        <v>73</v>
      </c>
      <c r="Q254" s="169" t="s">
        <v>74</v>
      </c>
      <c r="R254" s="71" t="s">
        <v>23</v>
      </c>
      <c r="S254" s="71" t="s">
        <v>73</v>
      </c>
      <c r="T254" s="165" t="s">
        <v>954</v>
      </c>
      <c r="U254" s="165"/>
      <c r="V254" s="165" t="s">
        <v>1624</v>
      </c>
      <c r="W254" s="89" t="s">
        <v>955</v>
      </c>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167"/>
      <c r="CG254" s="167"/>
      <c r="CH254" s="167"/>
      <c r="CI254" s="167"/>
      <c r="CJ254" s="167"/>
      <c r="CK254" s="167"/>
      <c r="CL254" s="167"/>
      <c r="CM254" s="167"/>
      <c r="CN254" s="167"/>
    </row>
    <row r="255" spans="1:256" s="77" customFormat="1" ht="21">
      <c r="A255" s="84"/>
      <c r="B255" s="84"/>
      <c r="C255" s="171" t="s">
        <v>2075</v>
      </c>
      <c r="D255" s="86"/>
      <c r="E255" s="87"/>
      <c r="F255" s="127" t="s">
        <v>2076</v>
      </c>
      <c r="G255" s="87"/>
      <c r="H255" s="84"/>
      <c r="I255" s="84"/>
      <c r="J255" s="84"/>
      <c r="K255" s="84"/>
      <c r="L255" s="84"/>
      <c r="M255" s="84"/>
      <c r="N255" s="84"/>
      <c r="O255" s="84"/>
      <c r="P255" s="84"/>
      <c r="Q255" s="86"/>
      <c r="R255" s="84"/>
      <c r="S255" s="84"/>
      <c r="T255" s="84"/>
      <c r="U255" s="84"/>
      <c r="V255" s="84"/>
      <c r="W255" s="88"/>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66"/>
      <c r="EJ255" s="66"/>
      <c r="EK255" s="66"/>
      <c r="EL255" s="66"/>
      <c r="EM255" s="66"/>
      <c r="EN255" s="66"/>
      <c r="EO255" s="66"/>
      <c r="EP255" s="66"/>
      <c r="EQ255" s="66"/>
      <c r="ER255" s="66"/>
      <c r="ES255" s="66"/>
      <c r="ET255" s="66"/>
      <c r="EU255" s="66"/>
      <c r="EV255" s="66"/>
      <c r="EW255" s="66"/>
      <c r="EX255" s="66"/>
      <c r="EY255" s="66"/>
      <c r="EZ255" s="66"/>
      <c r="FA255" s="66"/>
      <c r="FB255" s="66"/>
      <c r="FC255" s="66"/>
      <c r="FD255" s="66"/>
      <c r="FE255" s="66"/>
      <c r="FF255" s="66"/>
      <c r="FG255" s="66"/>
      <c r="FH255" s="66"/>
      <c r="FI255" s="66"/>
      <c r="FJ255" s="66"/>
      <c r="FK255" s="66"/>
      <c r="FL255" s="66"/>
      <c r="FM255" s="66"/>
      <c r="FN255" s="66"/>
      <c r="FO255" s="66"/>
      <c r="FP255" s="66"/>
      <c r="FQ255" s="66"/>
      <c r="FR255" s="66"/>
      <c r="FS255" s="66"/>
      <c r="FT255" s="66"/>
      <c r="FU255" s="66"/>
      <c r="FV255" s="66"/>
      <c r="FW255" s="66"/>
      <c r="FX255" s="66"/>
      <c r="FY255" s="66"/>
      <c r="FZ255" s="66"/>
      <c r="GA255" s="66"/>
      <c r="GB255" s="66"/>
      <c r="GC255" s="66"/>
      <c r="GD255" s="66"/>
      <c r="GE255" s="66"/>
      <c r="GF255" s="66"/>
      <c r="GG255" s="66"/>
      <c r="GH255" s="66"/>
      <c r="GI255" s="66"/>
      <c r="GJ255" s="66"/>
      <c r="GK255" s="66"/>
      <c r="GL255" s="66"/>
      <c r="GM255" s="66"/>
      <c r="GN255" s="66"/>
      <c r="GO255" s="66"/>
      <c r="GP255" s="66"/>
      <c r="GQ255" s="66"/>
      <c r="GR255" s="66"/>
      <c r="GS255" s="66"/>
      <c r="GT255" s="66"/>
      <c r="GU255" s="66"/>
      <c r="GV255" s="66"/>
      <c r="GW255" s="66"/>
      <c r="GX255" s="66"/>
      <c r="GY255" s="66"/>
      <c r="GZ255" s="66"/>
      <c r="HA255" s="66"/>
      <c r="HB255" s="66"/>
      <c r="HC255" s="66"/>
      <c r="HD255" s="66"/>
      <c r="HE255" s="66"/>
      <c r="HF255" s="66"/>
      <c r="HG255" s="66"/>
      <c r="HH255" s="66"/>
      <c r="HI255" s="66"/>
      <c r="HJ255" s="66"/>
      <c r="HK255" s="66"/>
      <c r="HL255" s="66"/>
      <c r="HM255" s="66"/>
      <c r="HN255" s="66"/>
      <c r="HO255" s="66"/>
      <c r="HP255" s="66"/>
      <c r="HQ255" s="66"/>
      <c r="HR255" s="66"/>
      <c r="HS255" s="66"/>
      <c r="HT255" s="66"/>
      <c r="HU255" s="66"/>
      <c r="HV255" s="66"/>
      <c r="HW255" s="66"/>
      <c r="HX255" s="66"/>
      <c r="HY255" s="66"/>
      <c r="HZ255" s="66"/>
      <c r="IA255" s="66"/>
      <c r="IB255" s="66"/>
      <c r="IC255" s="66"/>
      <c r="ID255" s="66"/>
      <c r="IE255" s="66"/>
      <c r="IF255" s="66"/>
      <c r="IG255" s="66"/>
      <c r="IH255" s="66"/>
      <c r="II255" s="66"/>
      <c r="IJ255" s="66"/>
      <c r="IK255" s="66"/>
      <c r="IL255" s="66"/>
      <c r="IM255" s="66"/>
      <c r="IN255" s="66"/>
      <c r="IO255" s="66"/>
      <c r="IP255" s="66"/>
      <c r="IQ255" s="66"/>
      <c r="IR255" s="66"/>
      <c r="IS255" s="66"/>
      <c r="IT255" s="66"/>
      <c r="IU255" s="66"/>
      <c r="IV255" s="66"/>
    </row>
    <row r="256" spans="1:256">
      <c r="A256" s="133"/>
      <c r="B256" s="133"/>
      <c r="C256" s="133"/>
      <c r="D256" s="172"/>
      <c r="E256" s="133"/>
      <c r="F256" s="133"/>
      <c r="G256" s="133"/>
      <c r="H256" s="133"/>
      <c r="I256" s="133"/>
      <c r="J256" s="133"/>
      <c r="K256" s="133"/>
      <c r="L256" s="133"/>
      <c r="M256" s="173"/>
      <c r="N256" s="133"/>
      <c r="O256" s="133"/>
      <c r="P256" s="133"/>
      <c r="Q256" s="174"/>
      <c r="R256" s="133"/>
      <c r="S256" s="133"/>
      <c r="T256" s="133"/>
      <c r="U256" s="133"/>
      <c r="V256" s="133"/>
    </row>
  </sheetData>
  <mergeCells count="1">
    <mergeCell ref="A1:W1"/>
  </mergeCells>
  <phoneticPr fontId="18" type="noConversion"/>
  <hyperlinks>
    <hyperlink ref="W3" r:id="rId1" xr:uid="{00000000-0004-0000-0100-000000000000}"/>
    <hyperlink ref="W4" r:id="rId2" xr:uid="{00000000-0004-0000-0100-000001000000}"/>
    <hyperlink ref="W5" r:id="rId3" xr:uid="{00000000-0004-0000-0100-000002000000}"/>
    <hyperlink ref="W7" r:id="rId4" xr:uid="{00000000-0004-0000-0100-000003000000}"/>
    <hyperlink ref="W8" r:id="rId5" xr:uid="{00000000-0004-0000-0100-000004000000}"/>
    <hyperlink ref="W10" r:id="rId6" xr:uid="{00000000-0004-0000-0100-000005000000}"/>
    <hyperlink ref="W12" r:id="rId7" xr:uid="{00000000-0004-0000-0100-000006000000}"/>
    <hyperlink ref="Q14" r:id="rId8" xr:uid="{00000000-0004-0000-0100-000007000000}"/>
    <hyperlink ref="W14" r:id="rId9" xr:uid="{00000000-0004-0000-0100-000008000000}"/>
    <hyperlink ref="W16" r:id="rId10" xr:uid="{00000000-0004-0000-0100-000009000000}"/>
    <hyperlink ref="W17" r:id="rId11" xr:uid="{00000000-0004-0000-0100-00000A000000}"/>
    <hyperlink ref="W19" r:id="rId12" xr:uid="{00000000-0004-0000-0100-00000B000000}"/>
    <hyperlink ref="W20" r:id="rId13" xr:uid="{00000000-0004-0000-0100-00000C000000}"/>
    <hyperlink ref="W21" r:id="rId14" xr:uid="{00000000-0004-0000-0100-00000D000000}"/>
    <hyperlink ref="W30" r:id="rId15" xr:uid="{00000000-0004-0000-0100-00000E000000}"/>
    <hyperlink ref="W34" r:id="rId16" xr:uid="{00000000-0004-0000-0100-00000F000000}"/>
    <hyperlink ref="W38" r:id="rId17" xr:uid="{00000000-0004-0000-0100-000010000000}"/>
    <hyperlink ref="W46" r:id="rId18" xr:uid="{00000000-0004-0000-0100-000011000000}"/>
    <hyperlink ref="W47" r:id="rId19" xr:uid="{00000000-0004-0000-0100-000012000000}"/>
    <hyperlink ref="W48" r:id="rId20" xr:uid="{00000000-0004-0000-0100-000013000000}"/>
    <hyperlink ref="W61" r:id="rId21" xr:uid="{00000000-0004-0000-0100-000014000000}"/>
    <hyperlink ref="W63" r:id="rId22" xr:uid="{00000000-0004-0000-0100-000015000000}"/>
    <hyperlink ref="W66" r:id="rId23" xr:uid="{00000000-0004-0000-0100-000016000000}"/>
    <hyperlink ref="W85" r:id="rId24" xr:uid="{00000000-0004-0000-0100-000017000000}"/>
    <hyperlink ref="W86" r:id="rId25" xr:uid="{00000000-0004-0000-0100-000018000000}"/>
    <hyperlink ref="W87" r:id="rId26" xr:uid="{00000000-0004-0000-0100-000019000000}"/>
    <hyperlink ref="W88" r:id="rId27" xr:uid="{00000000-0004-0000-0100-00001A000000}"/>
    <hyperlink ref="W92" r:id="rId28" xr:uid="{00000000-0004-0000-0100-00001B000000}"/>
    <hyperlink ref="W93" r:id="rId29" xr:uid="{00000000-0004-0000-0100-00001C000000}"/>
    <hyperlink ref="W96" r:id="rId30" xr:uid="{00000000-0004-0000-0100-00001D000000}"/>
    <hyperlink ref="W99" r:id="rId31" xr:uid="{00000000-0004-0000-0100-00001E000000}"/>
    <hyperlink ref="W113" r:id="rId32" xr:uid="{00000000-0004-0000-0100-00001F000000}"/>
    <hyperlink ref="W116" r:id="rId33" xr:uid="{00000000-0004-0000-0100-000020000000}"/>
    <hyperlink ref="W118" r:id="rId34" xr:uid="{00000000-0004-0000-0100-000021000000}"/>
    <hyperlink ref="W130" r:id="rId35" xr:uid="{00000000-0004-0000-0100-000022000000}"/>
    <hyperlink ref="W139" r:id="rId36" xr:uid="{00000000-0004-0000-0100-000023000000}"/>
    <hyperlink ref="W151" r:id="rId37" xr:uid="{00000000-0004-0000-0100-000024000000}"/>
    <hyperlink ref="W167" r:id="rId38" xr:uid="{00000000-0004-0000-0100-000025000000}"/>
    <hyperlink ref="W168" r:id="rId39" xr:uid="{00000000-0004-0000-0100-000026000000}"/>
    <hyperlink ref="W169" r:id="rId40" xr:uid="{00000000-0004-0000-0100-000027000000}"/>
    <hyperlink ref="W172" r:id="rId41" xr:uid="{00000000-0004-0000-0100-000028000000}"/>
    <hyperlink ref="W180" r:id="rId42" xr:uid="{00000000-0004-0000-0100-000029000000}"/>
    <hyperlink ref="W189" r:id="rId43" xr:uid="{00000000-0004-0000-0100-00002A000000}"/>
    <hyperlink ref="W214" r:id="rId44" xr:uid="{00000000-0004-0000-0100-00002B000000}"/>
    <hyperlink ref="W215" r:id="rId45" xr:uid="{00000000-0004-0000-0100-00002C000000}"/>
    <hyperlink ref="W218" r:id="rId46" xr:uid="{00000000-0004-0000-0100-00002D000000}"/>
    <hyperlink ref="W229" r:id="rId47" xr:uid="{00000000-0004-0000-0100-00002F000000}"/>
    <hyperlink ref="W235" r:id="rId48" xr:uid="{00000000-0004-0000-0100-000030000000}"/>
    <hyperlink ref="W238" r:id="rId49" xr:uid="{00000000-0004-0000-0100-000031000000}"/>
    <hyperlink ref="W241" r:id="rId50" xr:uid="{00000000-0004-0000-0100-000032000000}"/>
    <hyperlink ref="W248" r:id="rId51" xr:uid="{00000000-0004-0000-0100-000033000000}"/>
    <hyperlink ref="W252" r:id="rId52" xr:uid="{00000000-0004-0000-0100-000034000000}"/>
    <hyperlink ref="W253" r:id="rId53" xr:uid="{00000000-0004-0000-0100-000035000000}"/>
    <hyperlink ref="W254" r:id="rId54" xr:uid="{00000000-0004-0000-0100-000036000000}"/>
  </hyperlinks>
  <pageMargins left="0.31535433070866142" right="0.31535433070866142" top="0.74803149606299213" bottom="0.74803149606299213" header="0.3543307086614173" footer="0.3543307086614173"/>
  <pageSetup paperSize="0" fitToWidth="0" fitToHeight="0" orientation="landscape" horizontalDpi="0" verticalDpi="0" copies="0"/>
  <headerFooter alignWithMargins="0"/>
  <legacyDrawing r:id="rId55"/>
  <tableParts count="1">
    <tablePart r:id="rId5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58"/>
  <sheetViews>
    <sheetView workbookViewId="0">
      <selection sqref="A1:R1"/>
    </sheetView>
  </sheetViews>
  <sheetFormatPr defaultRowHeight="16.2"/>
  <cols>
    <col min="1" max="1" width="9.44140625" style="83" customWidth="1"/>
    <col min="2" max="2" width="9.44140625" style="82" customWidth="1"/>
    <col min="3" max="3" width="21.77734375" style="82" customWidth="1"/>
    <col min="4" max="4" width="10.33203125" style="82" customWidth="1"/>
    <col min="5" max="5" width="26.5546875" style="190" customWidth="1"/>
    <col min="6" max="6" width="36.33203125" style="190" customWidth="1"/>
    <col min="7" max="7" width="35.6640625" style="190" customWidth="1"/>
    <col min="8" max="8" width="13.6640625" style="83" customWidth="1"/>
    <col min="9" max="9" width="21.21875" style="190" customWidth="1"/>
    <col min="10" max="10" width="12.77734375" style="83" customWidth="1"/>
    <col min="11" max="11" width="15.21875" style="83" hidden="1" customWidth="1"/>
    <col min="12" max="13" width="13.33203125" style="82" customWidth="1"/>
    <col min="14" max="14" width="14.6640625" style="190" customWidth="1"/>
    <col min="15" max="16" width="9.44140625" style="82" customWidth="1"/>
    <col min="17" max="17" width="14" style="82" customWidth="1"/>
    <col min="18" max="18" width="26.109375" style="190" customWidth="1"/>
    <col min="19" max="19" width="26.5546875" style="82" hidden="1" customWidth="1"/>
    <col min="20" max="22" width="7.5546875" style="82" hidden="1" customWidth="1"/>
    <col min="23" max="23" width="18.77734375" style="82" hidden="1" customWidth="1"/>
    <col min="24" max="1024" width="9.44140625" style="82" customWidth="1"/>
    <col min="1025" max="16384" width="8.88671875" style="67"/>
  </cols>
  <sheetData>
    <row r="1" spans="1:25" ht="28.2" customHeight="1">
      <c r="A1" s="177" t="s">
        <v>2077</v>
      </c>
      <c r="B1" s="177"/>
      <c r="C1" s="177"/>
      <c r="D1" s="177"/>
      <c r="E1" s="177"/>
      <c r="F1" s="177"/>
      <c r="G1" s="177"/>
      <c r="H1" s="177"/>
      <c r="I1" s="177"/>
      <c r="J1" s="177"/>
      <c r="K1" s="177"/>
      <c r="L1" s="177"/>
      <c r="M1" s="177"/>
      <c r="N1" s="177"/>
      <c r="O1" s="177"/>
      <c r="P1" s="177"/>
      <c r="Q1" s="177"/>
      <c r="R1" s="177"/>
    </row>
    <row r="2" spans="1:25" ht="27" customHeight="1">
      <c r="A2" s="178" t="s">
        <v>2078</v>
      </c>
      <c r="B2" s="178" t="s">
        <v>2079</v>
      </c>
      <c r="C2" s="179" t="s">
        <v>2080</v>
      </c>
      <c r="D2" s="179" t="s">
        <v>2081</v>
      </c>
      <c r="E2" s="179" t="s">
        <v>2082</v>
      </c>
      <c r="F2" s="179" t="s">
        <v>2083</v>
      </c>
      <c r="G2" s="180" t="s">
        <v>956</v>
      </c>
      <c r="H2" s="181" t="s">
        <v>2084</v>
      </c>
      <c r="I2" s="179" t="s">
        <v>2085</v>
      </c>
      <c r="J2" s="179" t="s">
        <v>2086</v>
      </c>
      <c r="K2" s="182" t="s">
        <v>2087</v>
      </c>
      <c r="L2" s="179" t="s">
        <v>2088</v>
      </c>
      <c r="M2" s="179"/>
      <c r="N2" s="178" t="s">
        <v>2089</v>
      </c>
      <c r="O2" s="178" t="s">
        <v>2090</v>
      </c>
      <c r="P2" s="178" t="s">
        <v>2091</v>
      </c>
      <c r="Q2" s="178" t="s">
        <v>2092</v>
      </c>
      <c r="R2" s="178" t="s">
        <v>2093</v>
      </c>
    </row>
    <row r="3" spans="1:25" ht="37.5" customHeight="1">
      <c r="A3" s="178"/>
      <c r="B3" s="178"/>
      <c r="C3" s="179"/>
      <c r="D3" s="179"/>
      <c r="E3" s="179"/>
      <c r="F3" s="179"/>
      <c r="G3" s="180"/>
      <c r="H3" s="181"/>
      <c r="I3" s="179"/>
      <c r="J3" s="179"/>
      <c r="K3" s="182"/>
      <c r="L3" s="183" t="s">
        <v>2094</v>
      </c>
      <c r="M3" s="183" t="s">
        <v>2095</v>
      </c>
      <c r="N3" s="178"/>
      <c r="O3" s="178"/>
      <c r="P3" s="178"/>
      <c r="Q3" s="178"/>
      <c r="R3" s="178"/>
      <c r="S3" s="184" t="s">
        <v>2096</v>
      </c>
      <c r="T3" s="184" t="s">
        <v>2097</v>
      </c>
      <c r="U3" s="184" t="s">
        <v>2098</v>
      </c>
      <c r="V3" s="184" t="s">
        <v>2099</v>
      </c>
      <c r="W3" s="184" t="s">
        <v>2100</v>
      </c>
    </row>
    <row r="4" spans="1:25" s="190" customFormat="1" ht="59.25" customHeight="1">
      <c r="A4" s="185">
        <v>1</v>
      </c>
      <c r="B4" s="186" t="s">
        <v>1589</v>
      </c>
      <c r="C4" s="186" t="s">
        <v>1590</v>
      </c>
      <c r="D4" s="186" t="s">
        <v>1597</v>
      </c>
      <c r="E4" s="186" t="s">
        <v>2101</v>
      </c>
      <c r="F4" s="186" t="s">
        <v>957</v>
      </c>
      <c r="G4" s="186" t="s">
        <v>958</v>
      </c>
      <c r="H4" s="187" t="s">
        <v>2102</v>
      </c>
      <c r="I4" s="186" t="s">
        <v>959</v>
      </c>
      <c r="J4" s="185" t="s">
        <v>1643</v>
      </c>
      <c r="K4" s="185"/>
      <c r="L4" s="188">
        <v>44707</v>
      </c>
      <c r="M4" s="188">
        <v>44711</v>
      </c>
      <c r="N4" s="186"/>
      <c r="O4" s="185" t="s">
        <v>960</v>
      </c>
      <c r="P4" s="185" t="s">
        <v>961</v>
      </c>
      <c r="Q4" s="186" t="s">
        <v>1624</v>
      </c>
      <c r="R4" s="189" t="s">
        <v>962</v>
      </c>
      <c r="U4" s="190" t="s">
        <v>69</v>
      </c>
      <c r="V4" s="190" t="s">
        <v>963</v>
      </c>
      <c r="W4" s="190" t="s">
        <v>2103</v>
      </c>
    </row>
    <row r="5" spans="1:25" s="190" customFormat="1" ht="75.75" customHeight="1">
      <c r="A5" s="185">
        <v>2</v>
      </c>
      <c r="B5" s="186" t="s">
        <v>1589</v>
      </c>
      <c r="C5" s="186" t="s">
        <v>1590</v>
      </c>
      <c r="D5" s="186" t="s">
        <v>1597</v>
      </c>
      <c r="E5" s="186" t="s">
        <v>2104</v>
      </c>
      <c r="F5" s="186" t="s">
        <v>964</v>
      </c>
      <c r="G5" s="186" t="s">
        <v>965</v>
      </c>
      <c r="H5" s="187" t="s">
        <v>2102</v>
      </c>
      <c r="I5" s="186" t="s">
        <v>966</v>
      </c>
      <c r="J5" s="185" t="s">
        <v>1643</v>
      </c>
      <c r="K5" s="185"/>
      <c r="L5" s="188">
        <v>44823</v>
      </c>
      <c r="M5" s="188">
        <v>44826</v>
      </c>
      <c r="N5" s="186"/>
      <c r="O5" s="185" t="s">
        <v>961</v>
      </c>
      <c r="P5" s="185" t="s">
        <v>960</v>
      </c>
      <c r="Q5" s="186" t="s">
        <v>1624</v>
      </c>
      <c r="R5" s="189" t="s">
        <v>967</v>
      </c>
      <c r="U5" s="190" t="s">
        <v>69</v>
      </c>
      <c r="V5" s="190" t="s">
        <v>106</v>
      </c>
      <c r="W5" s="190" t="s">
        <v>2103</v>
      </c>
    </row>
    <row r="6" spans="1:25" s="190" customFormat="1" ht="32.4">
      <c r="A6" s="185">
        <v>3</v>
      </c>
      <c r="B6" s="186" t="s">
        <v>1589</v>
      </c>
      <c r="C6" s="186" t="s">
        <v>1590</v>
      </c>
      <c r="D6" s="186" t="s">
        <v>1597</v>
      </c>
      <c r="E6" s="186" t="s">
        <v>2105</v>
      </c>
      <c r="F6" s="186" t="s">
        <v>2106</v>
      </c>
      <c r="G6" s="186" t="s">
        <v>2107</v>
      </c>
      <c r="H6" s="187" t="s">
        <v>2102</v>
      </c>
      <c r="I6" s="186" t="s">
        <v>2108</v>
      </c>
      <c r="J6" s="185" t="s">
        <v>1710</v>
      </c>
      <c r="K6" s="185"/>
      <c r="L6" s="188">
        <v>44870</v>
      </c>
      <c r="M6" s="188">
        <v>44870</v>
      </c>
      <c r="N6" s="186"/>
      <c r="O6" s="185" t="s">
        <v>960</v>
      </c>
      <c r="P6" s="185" t="s">
        <v>961</v>
      </c>
      <c r="Q6" s="186" t="s">
        <v>1596</v>
      </c>
      <c r="R6" s="189" t="s">
        <v>968</v>
      </c>
      <c r="U6" s="190" t="s">
        <v>69</v>
      </c>
      <c r="V6" s="190" t="s">
        <v>111</v>
      </c>
      <c r="W6" s="190" t="s">
        <v>2103</v>
      </c>
    </row>
    <row r="7" spans="1:25" s="190" customFormat="1" ht="48.6">
      <c r="A7" s="191">
        <v>4</v>
      </c>
      <c r="B7" s="186" t="s">
        <v>1589</v>
      </c>
      <c r="C7" s="186" t="s">
        <v>1590</v>
      </c>
      <c r="D7" s="186" t="s">
        <v>1597</v>
      </c>
      <c r="E7" s="186" t="s">
        <v>2109</v>
      </c>
      <c r="F7" s="186" t="s">
        <v>2110</v>
      </c>
      <c r="G7" s="186" t="s">
        <v>2111</v>
      </c>
      <c r="H7" s="187" t="s">
        <v>2102</v>
      </c>
      <c r="I7" s="186" t="s">
        <v>2112</v>
      </c>
      <c r="J7" s="185" t="s">
        <v>1710</v>
      </c>
      <c r="K7" s="191"/>
      <c r="L7" s="188">
        <v>44730</v>
      </c>
      <c r="M7" s="188">
        <v>44731</v>
      </c>
      <c r="N7" s="186"/>
      <c r="O7" s="185" t="s">
        <v>961</v>
      </c>
      <c r="P7" s="185" t="s">
        <v>960</v>
      </c>
      <c r="Q7" s="186" t="s">
        <v>1596</v>
      </c>
      <c r="R7" s="189" t="s">
        <v>969</v>
      </c>
      <c r="U7" s="190" t="s">
        <v>69</v>
      </c>
      <c r="V7" s="190" t="s">
        <v>81</v>
      </c>
      <c r="W7" s="190" t="s">
        <v>2103</v>
      </c>
      <c r="X7" s="82"/>
      <c r="Y7" s="82"/>
    </row>
    <row r="8" spans="1:25" ht="32.4">
      <c r="A8" s="192"/>
      <c r="B8" s="193"/>
      <c r="C8" s="194" t="s">
        <v>1605</v>
      </c>
      <c r="D8" s="195"/>
      <c r="E8" s="195"/>
      <c r="F8" s="195"/>
      <c r="G8" s="195"/>
      <c r="H8" s="196"/>
      <c r="I8" s="195" t="s">
        <v>2113</v>
      </c>
      <c r="J8" s="195" t="s">
        <v>2114</v>
      </c>
      <c r="K8" s="197"/>
      <c r="L8" s="195"/>
      <c r="M8" s="195"/>
      <c r="N8" s="192"/>
      <c r="O8" s="192"/>
      <c r="P8" s="192"/>
      <c r="Q8" s="192"/>
      <c r="R8" s="198"/>
    </row>
    <row r="9" spans="1:25" s="190" customFormat="1" ht="62.4">
      <c r="A9" s="185">
        <v>1</v>
      </c>
      <c r="B9" s="186" t="s">
        <v>1589</v>
      </c>
      <c r="C9" s="199" t="s">
        <v>1607</v>
      </c>
      <c r="D9" s="199" t="s">
        <v>1608</v>
      </c>
      <c r="E9" s="200" t="s">
        <v>2115</v>
      </c>
      <c r="F9" s="201" t="s">
        <v>970</v>
      </c>
      <c r="G9" s="186" t="s">
        <v>2116</v>
      </c>
      <c r="H9" s="187" t="s">
        <v>2102</v>
      </c>
      <c r="I9" s="186" t="s">
        <v>971</v>
      </c>
      <c r="J9" s="191" t="s">
        <v>1643</v>
      </c>
      <c r="K9" s="185"/>
      <c r="L9" s="202">
        <v>44799</v>
      </c>
      <c r="M9" s="202">
        <v>44800</v>
      </c>
      <c r="N9" s="186"/>
      <c r="O9" s="191" t="s">
        <v>961</v>
      </c>
      <c r="P9" s="191" t="s">
        <v>961</v>
      </c>
      <c r="Q9" s="199" t="s">
        <v>1624</v>
      </c>
      <c r="R9" s="189" t="s">
        <v>972</v>
      </c>
      <c r="S9" s="82"/>
      <c r="T9" s="82"/>
      <c r="U9" s="83" t="s">
        <v>69</v>
      </c>
      <c r="V9" s="83" t="s">
        <v>120</v>
      </c>
      <c r="W9" s="82" t="s">
        <v>2117</v>
      </c>
    </row>
    <row r="10" spans="1:25" s="190" customFormat="1" ht="46.8">
      <c r="A10" s="191">
        <v>2</v>
      </c>
      <c r="B10" s="199" t="s">
        <v>1589</v>
      </c>
      <c r="C10" s="186" t="s">
        <v>1607</v>
      </c>
      <c r="D10" s="186" t="s">
        <v>2118</v>
      </c>
      <c r="E10" s="200" t="s">
        <v>973</v>
      </c>
      <c r="F10" s="186" t="s">
        <v>974</v>
      </c>
      <c r="G10" s="186" t="s">
        <v>975</v>
      </c>
      <c r="H10" s="187" t="s">
        <v>2102</v>
      </c>
      <c r="I10" s="186" t="s">
        <v>976</v>
      </c>
      <c r="J10" s="185" t="s">
        <v>1643</v>
      </c>
      <c r="K10" s="191"/>
      <c r="L10" s="188">
        <v>44825</v>
      </c>
      <c r="M10" s="188">
        <v>44828</v>
      </c>
      <c r="N10" s="186"/>
      <c r="O10" s="185" t="s">
        <v>961</v>
      </c>
      <c r="P10" s="185" t="s">
        <v>961</v>
      </c>
      <c r="Q10" s="186" t="s">
        <v>1624</v>
      </c>
      <c r="R10" s="189" t="s">
        <v>977</v>
      </c>
      <c r="U10" s="190" t="s">
        <v>69</v>
      </c>
      <c r="V10" s="190" t="s">
        <v>106</v>
      </c>
      <c r="W10" s="190" t="s">
        <v>2103</v>
      </c>
      <c r="X10" s="82"/>
      <c r="Y10" s="82"/>
    </row>
    <row r="11" spans="1:25" s="190" customFormat="1" ht="32.4">
      <c r="A11" s="185">
        <v>3</v>
      </c>
      <c r="B11" s="186" t="s">
        <v>1589</v>
      </c>
      <c r="C11" s="186" t="s">
        <v>1607</v>
      </c>
      <c r="D11" s="186" t="s">
        <v>1611</v>
      </c>
      <c r="E11" s="186" t="s">
        <v>2119</v>
      </c>
      <c r="F11" s="186" t="s">
        <v>2120</v>
      </c>
      <c r="G11" s="186" t="s">
        <v>2121</v>
      </c>
      <c r="H11" s="187" t="s">
        <v>2102</v>
      </c>
      <c r="I11" s="186" t="s">
        <v>2122</v>
      </c>
      <c r="J11" s="185" t="s">
        <v>1643</v>
      </c>
      <c r="K11" s="185"/>
      <c r="L11" s="188">
        <v>44911</v>
      </c>
      <c r="M11" s="188">
        <v>44913</v>
      </c>
      <c r="N11" s="186"/>
      <c r="O11" s="185" t="s">
        <v>960</v>
      </c>
      <c r="P11" s="185" t="s">
        <v>961</v>
      </c>
      <c r="Q11" s="186" t="s">
        <v>1596</v>
      </c>
      <c r="R11" s="189" t="s">
        <v>978</v>
      </c>
    </row>
    <row r="12" spans="1:25" s="190" customFormat="1" ht="32.4">
      <c r="A12" s="185">
        <v>4</v>
      </c>
      <c r="B12" s="186" t="s">
        <v>1589</v>
      </c>
      <c r="C12" s="186" t="s">
        <v>1607</v>
      </c>
      <c r="D12" s="186" t="s">
        <v>1611</v>
      </c>
      <c r="E12" s="186" t="s">
        <v>2123</v>
      </c>
      <c r="F12" s="186" t="s">
        <v>2124</v>
      </c>
      <c r="G12" s="186" t="s">
        <v>2121</v>
      </c>
      <c r="H12" s="187" t="s">
        <v>2102</v>
      </c>
      <c r="I12" s="186" t="s">
        <v>2122</v>
      </c>
      <c r="J12" s="185" t="s">
        <v>1643</v>
      </c>
      <c r="K12" s="185"/>
      <c r="L12" s="188">
        <v>44911</v>
      </c>
      <c r="M12" s="188">
        <v>44913</v>
      </c>
      <c r="N12" s="186"/>
      <c r="O12" s="185" t="s">
        <v>961</v>
      </c>
      <c r="P12" s="185" t="s">
        <v>961</v>
      </c>
      <c r="Q12" s="186" t="s">
        <v>1596</v>
      </c>
      <c r="R12" s="189" t="s">
        <v>978</v>
      </c>
    </row>
    <row r="13" spans="1:25" s="190" customFormat="1" ht="48.6">
      <c r="A13" s="185">
        <v>5</v>
      </c>
      <c r="B13" s="186" t="s">
        <v>1589</v>
      </c>
      <c r="C13" s="186" t="s">
        <v>1607</v>
      </c>
      <c r="D13" s="186" t="s">
        <v>1611</v>
      </c>
      <c r="E13" s="186" t="s">
        <v>2125</v>
      </c>
      <c r="F13" s="186" t="s">
        <v>2126</v>
      </c>
      <c r="G13" s="186" t="s">
        <v>2127</v>
      </c>
      <c r="H13" s="187" t="s">
        <v>2102</v>
      </c>
      <c r="I13" s="186" t="s">
        <v>2128</v>
      </c>
      <c r="J13" s="185" t="s">
        <v>1643</v>
      </c>
      <c r="K13" s="185"/>
      <c r="L13" s="188">
        <v>44788</v>
      </c>
      <c r="M13" s="188">
        <v>44791</v>
      </c>
      <c r="N13" s="186"/>
      <c r="O13" s="185" t="s">
        <v>961</v>
      </c>
      <c r="P13" s="185" t="s">
        <v>961</v>
      </c>
      <c r="Q13" s="186" t="s">
        <v>1596</v>
      </c>
      <c r="R13" s="189" t="s">
        <v>979</v>
      </c>
    </row>
    <row r="14" spans="1:25" s="190" customFormat="1" ht="48.6">
      <c r="A14" s="185">
        <v>6</v>
      </c>
      <c r="B14" s="186" t="s">
        <v>1589</v>
      </c>
      <c r="C14" s="186" t="s">
        <v>1607</v>
      </c>
      <c r="D14" s="186" t="s">
        <v>1611</v>
      </c>
      <c r="E14" s="186" t="s">
        <v>2129</v>
      </c>
      <c r="F14" s="186" t="s">
        <v>2130</v>
      </c>
      <c r="G14" s="186" t="s">
        <v>2131</v>
      </c>
      <c r="H14" s="187" t="s">
        <v>2102</v>
      </c>
      <c r="I14" s="186" t="s">
        <v>2132</v>
      </c>
      <c r="J14" s="185" t="s">
        <v>1643</v>
      </c>
      <c r="K14" s="185"/>
      <c r="L14" s="188">
        <v>44708</v>
      </c>
      <c r="M14" s="188">
        <v>44709</v>
      </c>
      <c r="N14" s="186"/>
      <c r="O14" s="185" t="s">
        <v>961</v>
      </c>
      <c r="P14" s="185" t="s">
        <v>961</v>
      </c>
      <c r="Q14" s="186" t="s">
        <v>1596</v>
      </c>
      <c r="R14" s="189" t="s">
        <v>980</v>
      </c>
    </row>
    <row r="15" spans="1:25" ht="32.4">
      <c r="A15" s="192"/>
      <c r="B15" s="193"/>
      <c r="C15" s="194" t="s">
        <v>1615</v>
      </c>
      <c r="D15" s="195"/>
      <c r="E15" s="195"/>
      <c r="F15" s="195"/>
      <c r="G15" s="195"/>
      <c r="H15" s="196"/>
      <c r="I15" s="195" t="s">
        <v>2133</v>
      </c>
      <c r="J15" s="195" t="s">
        <v>2134</v>
      </c>
      <c r="K15" s="197"/>
      <c r="L15" s="195"/>
      <c r="M15" s="195"/>
      <c r="N15" s="192"/>
      <c r="O15" s="192"/>
      <c r="P15" s="192"/>
      <c r="Q15" s="192"/>
      <c r="R15" s="198"/>
    </row>
    <row r="16" spans="1:25" s="190" customFormat="1" ht="48">
      <c r="A16" s="191">
        <v>1</v>
      </c>
      <c r="B16" s="199" t="s">
        <v>1617</v>
      </c>
      <c r="C16" s="199" t="s">
        <v>1618</v>
      </c>
      <c r="D16" s="199" t="s">
        <v>1625</v>
      </c>
      <c r="E16" s="186" t="s">
        <v>2135</v>
      </c>
      <c r="F16" s="201" t="s">
        <v>981</v>
      </c>
      <c r="G16" s="186" t="s">
        <v>2136</v>
      </c>
      <c r="H16" s="187" t="s">
        <v>2137</v>
      </c>
      <c r="I16" s="186" t="s">
        <v>2138</v>
      </c>
      <c r="J16" s="191" t="s">
        <v>1643</v>
      </c>
      <c r="K16" s="191"/>
      <c r="L16" s="202">
        <v>44812</v>
      </c>
      <c r="M16" s="202">
        <v>44812</v>
      </c>
      <c r="N16" s="186"/>
      <c r="O16" s="191" t="s">
        <v>960</v>
      </c>
      <c r="P16" s="191" t="s">
        <v>961</v>
      </c>
      <c r="Q16" s="199" t="s">
        <v>1624</v>
      </c>
      <c r="R16" s="189" t="s">
        <v>982</v>
      </c>
      <c r="S16" s="82"/>
      <c r="T16" s="82"/>
      <c r="U16" s="83" t="s">
        <v>69</v>
      </c>
      <c r="V16" s="83" t="s">
        <v>106</v>
      </c>
      <c r="W16" s="82" t="s">
        <v>2103</v>
      </c>
      <c r="X16" s="82"/>
      <c r="Y16" s="82"/>
    </row>
    <row r="17" spans="1:25" s="190" customFormat="1" ht="48">
      <c r="A17" s="191">
        <v>2</v>
      </c>
      <c r="B17" s="199" t="s">
        <v>1617</v>
      </c>
      <c r="C17" s="199" t="s">
        <v>1618</v>
      </c>
      <c r="D17" s="199" t="s">
        <v>1625</v>
      </c>
      <c r="E17" s="186" t="s">
        <v>2139</v>
      </c>
      <c r="F17" s="201" t="s">
        <v>983</v>
      </c>
      <c r="G17" s="186" t="s">
        <v>2136</v>
      </c>
      <c r="H17" s="187" t="s">
        <v>2137</v>
      </c>
      <c r="I17" s="186" t="s">
        <v>2138</v>
      </c>
      <c r="J17" s="191" t="s">
        <v>1643</v>
      </c>
      <c r="K17" s="191"/>
      <c r="L17" s="202">
        <v>44812</v>
      </c>
      <c r="M17" s="202">
        <v>44812</v>
      </c>
      <c r="N17" s="186"/>
      <c r="O17" s="191" t="s">
        <v>960</v>
      </c>
      <c r="P17" s="191" t="s">
        <v>961</v>
      </c>
      <c r="Q17" s="199" t="s">
        <v>1624</v>
      </c>
      <c r="R17" s="189" t="s">
        <v>982</v>
      </c>
      <c r="S17" s="82"/>
      <c r="T17" s="82"/>
      <c r="U17" s="83" t="s">
        <v>69</v>
      </c>
      <c r="V17" s="83" t="s">
        <v>106</v>
      </c>
      <c r="W17" s="82" t="s">
        <v>2103</v>
      </c>
      <c r="X17" s="82"/>
      <c r="Y17" s="82"/>
    </row>
    <row r="18" spans="1:25" s="190" customFormat="1" ht="109.2">
      <c r="A18" s="185">
        <v>3</v>
      </c>
      <c r="B18" s="186" t="s">
        <v>1617</v>
      </c>
      <c r="C18" s="186" t="s">
        <v>1618</v>
      </c>
      <c r="D18" s="186" t="s">
        <v>2140</v>
      </c>
      <c r="E18" s="186" t="s">
        <v>984</v>
      </c>
      <c r="F18" s="186" t="s">
        <v>985</v>
      </c>
      <c r="G18" s="186" t="s">
        <v>986</v>
      </c>
      <c r="H18" s="187" t="s">
        <v>2137</v>
      </c>
      <c r="I18" s="186" t="s">
        <v>987</v>
      </c>
      <c r="J18" s="185" t="s">
        <v>1643</v>
      </c>
      <c r="K18" s="185"/>
      <c r="L18" s="188">
        <v>44897</v>
      </c>
      <c r="M18" s="188">
        <v>44898</v>
      </c>
      <c r="N18" s="186"/>
      <c r="O18" s="185" t="s">
        <v>961</v>
      </c>
      <c r="P18" s="185" t="s">
        <v>961</v>
      </c>
      <c r="Q18" s="186" t="s">
        <v>1624</v>
      </c>
      <c r="R18" s="189" t="s">
        <v>988</v>
      </c>
    </row>
    <row r="19" spans="1:25" s="190" customFormat="1" ht="62.4">
      <c r="A19" s="185">
        <v>4</v>
      </c>
      <c r="B19" s="186" t="s">
        <v>1617</v>
      </c>
      <c r="C19" s="186" t="s">
        <v>1618</v>
      </c>
      <c r="D19" s="186" t="s">
        <v>2140</v>
      </c>
      <c r="E19" s="186" t="s">
        <v>2141</v>
      </c>
      <c r="F19" s="186" t="s">
        <v>2142</v>
      </c>
      <c r="G19" s="186" t="s">
        <v>2143</v>
      </c>
      <c r="H19" s="187" t="s">
        <v>2137</v>
      </c>
      <c r="I19" s="186" t="s">
        <v>2144</v>
      </c>
      <c r="J19" s="185" t="s">
        <v>1710</v>
      </c>
      <c r="K19" s="185"/>
      <c r="L19" s="188">
        <v>44687</v>
      </c>
      <c r="M19" s="188">
        <v>44687</v>
      </c>
      <c r="N19" s="186"/>
      <c r="O19" s="185" t="s">
        <v>961</v>
      </c>
      <c r="P19" s="185" t="s">
        <v>961</v>
      </c>
      <c r="Q19" s="186" t="s">
        <v>1596</v>
      </c>
      <c r="R19" s="189" t="s">
        <v>989</v>
      </c>
    </row>
    <row r="20" spans="1:25" s="190" customFormat="1" ht="64.8">
      <c r="A20" s="185">
        <v>5</v>
      </c>
      <c r="B20" s="186" t="s">
        <v>1617</v>
      </c>
      <c r="C20" s="186" t="s">
        <v>1618</v>
      </c>
      <c r="D20" s="186" t="s">
        <v>2140</v>
      </c>
      <c r="E20" s="186" t="s">
        <v>2140</v>
      </c>
      <c r="F20" s="186" t="s">
        <v>2145</v>
      </c>
      <c r="G20" s="186" t="s">
        <v>2146</v>
      </c>
      <c r="H20" s="187" t="s">
        <v>2137</v>
      </c>
      <c r="I20" s="186" t="s">
        <v>2147</v>
      </c>
      <c r="J20" s="185" t="s">
        <v>1710</v>
      </c>
      <c r="K20" s="185"/>
      <c r="L20" s="188">
        <v>44834</v>
      </c>
      <c r="M20" s="188">
        <v>44835</v>
      </c>
      <c r="N20" s="186"/>
      <c r="O20" s="185" t="s">
        <v>961</v>
      </c>
      <c r="P20" s="185" t="s">
        <v>961</v>
      </c>
      <c r="Q20" s="186" t="s">
        <v>1596</v>
      </c>
      <c r="R20" s="189" t="s">
        <v>990</v>
      </c>
    </row>
    <row r="21" spans="1:25" s="190" customFormat="1" ht="124.8">
      <c r="A21" s="185">
        <v>6</v>
      </c>
      <c r="B21" s="186" t="s">
        <v>1617</v>
      </c>
      <c r="C21" s="186" t="s">
        <v>1618</v>
      </c>
      <c r="D21" s="186" t="s">
        <v>2140</v>
      </c>
      <c r="E21" s="186" t="s">
        <v>2140</v>
      </c>
      <c r="F21" s="186" t="s">
        <v>2148</v>
      </c>
      <c r="G21" s="186" t="s">
        <v>2149</v>
      </c>
      <c r="H21" s="187" t="s">
        <v>2137</v>
      </c>
      <c r="I21" s="186" t="s">
        <v>2150</v>
      </c>
      <c r="J21" s="185" t="s">
        <v>1710</v>
      </c>
      <c r="K21" s="185"/>
      <c r="L21" s="188">
        <v>44841</v>
      </c>
      <c r="M21" s="188">
        <v>44842</v>
      </c>
      <c r="N21" s="186"/>
      <c r="O21" s="185" t="s">
        <v>961</v>
      </c>
      <c r="P21" s="185" t="s">
        <v>961</v>
      </c>
      <c r="Q21" s="186" t="s">
        <v>1596</v>
      </c>
      <c r="R21" s="203" t="s">
        <v>991</v>
      </c>
    </row>
    <row r="22" spans="1:25" s="190" customFormat="1" ht="78">
      <c r="A22" s="185">
        <v>7</v>
      </c>
      <c r="B22" s="186" t="s">
        <v>1617</v>
      </c>
      <c r="C22" s="186" t="s">
        <v>1618</v>
      </c>
      <c r="D22" s="186" t="s">
        <v>1619</v>
      </c>
      <c r="E22" s="186" t="s">
        <v>2151</v>
      </c>
      <c r="F22" s="186" t="s">
        <v>992</v>
      </c>
      <c r="G22" s="186" t="s">
        <v>993</v>
      </c>
      <c r="H22" s="187" t="s">
        <v>2137</v>
      </c>
      <c r="I22" s="186" t="s">
        <v>994</v>
      </c>
      <c r="J22" s="185" t="s">
        <v>1643</v>
      </c>
      <c r="K22" s="185"/>
      <c r="L22" s="188">
        <v>44849</v>
      </c>
      <c r="M22" s="188">
        <v>44850</v>
      </c>
      <c r="N22" s="186"/>
      <c r="O22" s="185" t="s">
        <v>961</v>
      </c>
      <c r="P22" s="185" t="s">
        <v>961</v>
      </c>
      <c r="Q22" s="186" t="s">
        <v>1624</v>
      </c>
      <c r="R22" s="189" t="s">
        <v>995</v>
      </c>
      <c r="S22" s="190" t="s">
        <v>996</v>
      </c>
      <c r="U22" s="190" t="s">
        <v>69</v>
      </c>
      <c r="V22" s="190" t="s">
        <v>70</v>
      </c>
      <c r="W22" s="190" t="s">
        <v>2103</v>
      </c>
    </row>
    <row r="23" spans="1:25" s="190" customFormat="1" ht="64.2" customHeight="1">
      <c r="A23" s="191">
        <v>8</v>
      </c>
      <c r="B23" s="199" t="s">
        <v>1617</v>
      </c>
      <c r="C23" s="186" t="s">
        <v>1618</v>
      </c>
      <c r="D23" s="186" t="s">
        <v>1619</v>
      </c>
      <c r="E23" s="186" t="s">
        <v>2152</v>
      </c>
      <c r="F23" s="186" t="s">
        <v>997</v>
      </c>
      <c r="G23" s="186" t="s">
        <v>998</v>
      </c>
      <c r="H23" s="187" t="s">
        <v>2137</v>
      </c>
      <c r="I23" s="186" t="s">
        <v>2153</v>
      </c>
      <c r="J23" s="185" t="s">
        <v>1643</v>
      </c>
      <c r="K23" s="191"/>
      <c r="L23" s="188">
        <v>44623</v>
      </c>
      <c r="M23" s="188">
        <v>44624</v>
      </c>
      <c r="N23" s="186"/>
      <c r="O23" s="185" t="s">
        <v>961</v>
      </c>
      <c r="P23" s="185" t="s">
        <v>961</v>
      </c>
      <c r="Q23" s="186" t="s">
        <v>1624</v>
      </c>
      <c r="R23" s="189" t="s">
        <v>999</v>
      </c>
      <c r="U23" s="190" t="s">
        <v>69</v>
      </c>
      <c r="V23" s="190" t="s">
        <v>146</v>
      </c>
      <c r="W23" s="190" t="s">
        <v>2103</v>
      </c>
      <c r="X23" s="82"/>
      <c r="Y23" s="82"/>
    </row>
    <row r="24" spans="1:25" s="190" customFormat="1" ht="32.4">
      <c r="A24" s="185">
        <v>9</v>
      </c>
      <c r="B24" s="186" t="s">
        <v>1617</v>
      </c>
      <c r="C24" s="186" t="s">
        <v>1618</v>
      </c>
      <c r="D24" s="186" t="s">
        <v>1619</v>
      </c>
      <c r="E24" s="186" t="s">
        <v>2154</v>
      </c>
      <c r="F24" s="186" t="s">
        <v>2155</v>
      </c>
      <c r="G24" s="186" t="s">
        <v>2156</v>
      </c>
      <c r="H24" s="187" t="s">
        <v>2137</v>
      </c>
      <c r="I24" s="186" t="s">
        <v>2157</v>
      </c>
      <c r="J24" s="185" t="s">
        <v>1643</v>
      </c>
      <c r="K24" s="185"/>
      <c r="L24" s="188">
        <v>44695</v>
      </c>
      <c r="M24" s="188">
        <v>44695</v>
      </c>
      <c r="N24" s="186"/>
      <c r="O24" s="185" t="s">
        <v>961</v>
      </c>
      <c r="P24" s="185" t="s">
        <v>961</v>
      </c>
      <c r="Q24" s="186" t="s">
        <v>1596</v>
      </c>
      <c r="R24" s="189" t="s">
        <v>1000</v>
      </c>
      <c r="U24" s="190" t="s">
        <v>69</v>
      </c>
      <c r="V24" s="190" t="s">
        <v>963</v>
      </c>
      <c r="W24" s="190" t="s">
        <v>2103</v>
      </c>
    </row>
    <row r="25" spans="1:25" s="190" customFormat="1" ht="32.4">
      <c r="A25" s="191">
        <v>10</v>
      </c>
      <c r="B25" s="186" t="s">
        <v>1617</v>
      </c>
      <c r="C25" s="186" t="s">
        <v>1618</v>
      </c>
      <c r="D25" s="186" t="s">
        <v>1619</v>
      </c>
      <c r="E25" s="200" t="s">
        <v>2158</v>
      </c>
      <c r="F25" s="186" t="s">
        <v>2159</v>
      </c>
      <c r="G25" s="186" t="s">
        <v>2160</v>
      </c>
      <c r="H25" s="187" t="s">
        <v>2137</v>
      </c>
      <c r="I25" s="186" t="s">
        <v>2161</v>
      </c>
      <c r="J25" s="185" t="s">
        <v>1710</v>
      </c>
      <c r="K25" s="185"/>
      <c r="L25" s="188">
        <v>44863</v>
      </c>
      <c r="M25" s="188">
        <v>44863</v>
      </c>
      <c r="N25" s="186"/>
      <c r="O25" s="185" t="s">
        <v>961</v>
      </c>
      <c r="P25" s="185" t="s">
        <v>961</v>
      </c>
      <c r="Q25" s="186" t="s">
        <v>1596</v>
      </c>
      <c r="R25" s="189" t="s">
        <v>1001</v>
      </c>
      <c r="S25" s="190" t="s">
        <v>996</v>
      </c>
      <c r="U25" s="190" t="s">
        <v>69</v>
      </c>
      <c r="V25" s="190" t="s">
        <v>70</v>
      </c>
      <c r="W25" s="190" t="s">
        <v>2103</v>
      </c>
    </row>
    <row r="26" spans="1:25" s="190" customFormat="1" ht="32.4">
      <c r="A26" s="185">
        <v>11</v>
      </c>
      <c r="B26" s="186" t="s">
        <v>1617</v>
      </c>
      <c r="C26" s="186" t="s">
        <v>1618</v>
      </c>
      <c r="D26" s="186" t="s">
        <v>1619</v>
      </c>
      <c r="E26" s="186" t="s">
        <v>2162</v>
      </c>
      <c r="F26" s="186" t="s">
        <v>2163</v>
      </c>
      <c r="G26" s="186" t="s">
        <v>2164</v>
      </c>
      <c r="H26" s="187" t="s">
        <v>2137</v>
      </c>
      <c r="I26" s="186" t="s">
        <v>2165</v>
      </c>
      <c r="J26" s="185" t="s">
        <v>1643</v>
      </c>
      <c r="K26" s="185"/>
      <c r="L26" s="188">
        <v>44701</v>
      </c>
      <c r="M26" s="188">
        <v>44702</v>
      </c>
      <c r="N26" s="186"/>
      <c r="O26" s="185" t="s">
        <v>961</v>
      </c>
      <c r="P26" s="185" t="s">
        <v>961</v>
      </c>
      <c r="Q26" s="186" t="s">
        <v>1596</v>
      </c>
      <c r="R26" s="189" t="s">
        <v>1002</v>
      </c>
      <c r="U26" s="190" t="s">
        <v>69</v>
      </c>
      <c r="V26" s="190" t="s">
        <v>963</v>
      </c>
      <c r="W26" s="190" t="s">
        <v>2103</v>
      </c>
    </row>
    <row r="27" spans="1:25" s="190" customFormat="1" ht="48">
      <c r="A27" s="186">
        <v>12</v>
      </c>
      <c r="B27" s="186" t="s">
        <v>1617</v>
      </c>
      <c r="C27" s="186" t="s">
        <v>1618</v>
      </c>
      <c r="D27" s="186" t="s">
        <v>2166</v>
      </c>
      <c r="E27" s="186" t="s">
        <v>2167</v>
      </c>
      <c r="F27" s="186" t="s">
        <v>1003</v>
      </c>
      <c r="G27" s="186" t="s">
        <v>2136</v>
      </c>
      <c r="H27" s="187" t="s">
        <v>2137</v>
      </c>
      <c r="I27" s="186" t="s">
        <v>2138</v>
      </c>
      <c r="J27" s="191" t="s">
        <v>1643</v>
      </c>
      <c r="K27" s="185"/>
      <c r="L27" s="202">
        <v>44812</v>
      </c>
      <c r="M27" s="202">
        <v>44812</v>
      </c>
      <c r="N27" s="186"/>
      <c r="O27" s="185" t="s">
        <v>961</v>
      </c>
      <c r="P27" s="191" t="s">
        <v>1643</v>
      </c>
      <c r="Q27" s="199" t="s">
        <v>1624</v>
      </c>
      <c r="R27" s="203"/>
    </row>
    <row r="28" spans="1:25" s="190" customFormat="1" ht="63">
      <c r="A28" s="186">
        <v>13</v>
      </c>
      <c r="B28" s="186" t="s">
        <v>1617</v>
      </c>
      <c r="C28" s="186" t="s">
        <v>1618</v>
      </c>
      <c r="D28" s="186" t="s">
        <v>2166</v>
      </c>
      <c r="E28" s="186" t="s">
        <v>2168</v>
      </c>
      <c r="F28" s="186" t="s">
        <v>2169</v>
      </c>
      <c r="G28" s="186" t="s">
        <v>1004</v>
      </c>
      <c r="H28" s="187" t="s">
        <v>2137</v>
      </c>
      <c r="I28" s="199" t="s">
        <v>1005</v>
      </c>
      <c r="J28" s="191" t="s">
        <v>1643</v>
      </c>
      <c r="K28" s="185"/>
      <c r="L28" s="202">
        <v>44743</v>
      </c>
      <c r="M28" s="202">
        <v>44743</v>
      </c>
      <c r="N28" s="186"/>
      <c r="O28" s="185" t="s">
        <v>961</v>
      </c>
      <c r="P28" s="191" t="s">
        <v>1643</v>
      </c>
      <c r="Q28" s="199" t="s">
        <v>1624</v>
      </c>
      <c r="R28" s="203"/>
    </row>
    <row r="29" spans="1:25" s="190" customFormat="1" ht="78">
      <c r="A29" s="186">
        <v>14</v>
      </c>
      <c r="B29" s="186" t="s">
        <v>1617</v>
      </c>
      <c r="C29" s="186" t="s">
        <v>1618</v>
      </c>
      <c r="D29" s="186" t="s">
        <v>2166</v>
      </c>
      <c r="E29" s="186" t="s">
        <v>2170</v>
      </c>
      <c r="F29" s="186" t="s">
        <v>1006</v>
      </c>
      <c r="G29" s="186" t="s">
        <v>2136</v>
      </c>
      <c r="H29" s="187" t="s">
        <v>2137</v>
      </c>
      <c r="I29" s="186" t="s">
        <v>2138</v>
      </c>
      <c r="J29" s="191" t="s">
        <v>1643</v>
      </c>
      <c r="K29" s="185"/>
      <c r="L29" s="202">
        <v>44812</v>
      </c>
      <c r="M29" s="202">
        <v>44812</v>
      </c>
      <c r="N29" s="186"/>
      <c r="O29" s="185" t="s">
        <v>961</v>
      </c>
      <c r="P29" s="191" t="s">
        <v>1643</v>
      </c>
      <c r="Q29" s="199" t="s">
        <v>1624</v>
      </c>
      <c r="R29" s="189" t="s">
        <v>982</v>
      </c>
    </row>
    <row r="30" spans="1:25" s="190" customFormat="1" ht="32.4">
      <c r="A30" s="186">
        <v>15</v>
      </c>
      <c r="B30" s="186" t="s">
        <v>1617</v>
      </c>
      <c r="C30" s="186" t="s">
        <v>1618</v>
      </c>
      <c r="D30" s="186" t="s">
        <v>2166</v>
      </c>
      <c r="E30" s="204" t="s">
        <v>2171</v>
      </c>
      <c r="F30" s="186" t="s">
        <v>2172</v>
      </c>
      <c r="G30" s="186" t="s">
        <v>2173</v>
      </c>
      <c r="H30" s="187" t="s">
        <v>2137</v>
      </c>
      <c r="I30" s="199" t="s">
        <v>1005</v>
      </c>
      <c r="J30" s="191" t="s">
        <v>1710</v>
      </c>
      <c r="K30" s="185"/>
      <c r="L30" s="202">
        <v>44666</v>
      </c>
      <c r="M30" s="202">
        <v>44666</v>
      </c>
      <c r="N30" s="186"/>
      <c r="O30" s="185" t="s">
        <v>961</v>
      </c>
      <c r="P30" s="191" t="s">
        <v>1643</v>
      </c>
      <c r="Q30" s="199" t="s">
        <v>1596</v>
      </c>
      <c r="R30" s="203"/>
    </row>
    <row r="31" spans="1:25" s="190" customFormat="1" ht="48">
      <c r="A31" s="186">
        <v>16</v>
      </c>
      <c r="B31" s="186" t="s">
        <v>1617</v>
      </c>
      <c r="C31" s="186" t="s">
        <v>1618</v>
      </c>
      <c r="D31" s="186" t="s">
        <v>2174</v>
      </c>
      <c r="E31" s="186" t="s">
        <v>2175</v>
      </c>
      <c r="F31" s="186" t="s">
        <v>1007</v>
      </c>
      <c r="G31" s="186" t="s">
        <v>2136</v>
      </c>
      <c r="H31" s="187" t="s">
        <v>2137</v>
      </c>
      <c r="I31" s="186" t="s">
        <v>2138</v>
      </c>
      <c r="J31" s="191" t="s">
        <v>1643</v>
      </c>
      <c r="K31" s="185"/>
      <c r="L31" s="202">
        <v>44812</v>
      </c>
      <c r="M31" s="202">
        <v>44812</v>
      </c>
      <c r="N31" s="186"/>
      <c r="O31" s="185" t="s">
        <v>961</v>
      </c>
      <c r="P31" s="191" t="s">
        <v>1643</v>
      </c>
      <c r="Q31" s="199" t="s">
        <v>1624</v>
      </c>
      <c r="R31" s="189" t="s">
        <v>982</v>
      </c>
    </row>
    <row r="32" spans="1:25" s="190" customFormat="1" ht="48">
      <c r="A32" s="186">
        <v>17</v>
      </c>
      <c r="B32" s="186" t="s">
        <v>1617</v>
      </c>
      <c r="C32" s="186" t="s">
        <v>1618</v>
      </c>
      <c r="D32" s="186" t="s">
        <v>2174</v>
      </c>
      <c r="E32" s="186" t="s">
        <v>2176</v>
      </c>
      <c r="F32" s="186" t="s">
        <v>1008</v>
      </c>
      <c r="G32" s="186" t="s">
        <v>2136</v>
      </c>
      <c r="H32" s="187" t="s">
        <v>2137</v>
      </c>
      <c r="I32" s="186" t="s">
        <v>2138</v>
      </c>
      <c r="J32" s="191" t="s">
        <v>1643</v>
      </c>
      <c r="K32" s="185"/>
      <c r="L32" s="202">
        <v>44812</v>
      </c>
      <c r="M32" s="202">
        <v>44812</v>
      </c>
      <c r="N32" s="186"/>
      <c r="O32" s="185" t="s">
        <v>961</v>
      </c>
      <c r="P32" s="191" t="s">
        <v>1643</v>
      </c>
      <c r="Q32" s="199" t="s">
        <v>1624</v>
      </c>
      <c r="R32" s="189" t="s">
        <v>982</v>
      </c>
    </row>
    <row r="33" spans="1:25" s="190" customFormat="1" ht="46.8">
      <c r="A33" s="186">
        <v>18</v>
      </c>
      <c r="B33" s="186" t="s">
        <v>1617</v>
      </c>
      <c r="C33" s="186" t="s">
        <v>1618</v>
      </c>
      <c r="D33" s="186" t="s">
        <v>2174</v>
      </c>
      <c r="E33" s="199" t="s">
        <v>2177</v>
      </c>
      <c r="F33" s="186" t="s">
        <v>1009</v>
      </c>
      <c r="G33" s="186" t="s">
        <v>1004</v>
      </c>
      <c r="H33" s="187" t="s">
        <v>2137</v>
      </c>
      <c r="I33" s="199" t="s">
        <v>1005</v>
      </c>
      <c r="J33" s="191" t="s">
        <v>1643</v>
      </c>
      <c r="K33" s="185"/>
      <c r="L33" s="202">
        <v>44743</v>
      </c>
      <c r="M33" s="202">
        <v>44743</v>
      </c>
      <c r="N33" s="186"/>
      <c r="O33" s="185" t="s">
        <v>961</v>
      </c>
      <c r="P33" s="191" t="s">
        <v>1643</v>
      </c>
      <c r="Q33" s="199" t="s">
        <v>1624</v>
      </c>
      <c r="R33" s="203"/>
    </row>
    <row r="34" spans="1:25" s="190" customFormat="1" ht="32.4">
      <c r="A34" s="186">
        <v>19</v>
      </c>
      <c r="B34" s="186" t="s">
        <v>1617</v>
      </c>
      <c r="C34" s="186" t="s">
        <v>1618</v>
      </c>
      <c r="D34" s="186" t="s">
        <v>2174</v>
      </c>
      <c r="E34" s="199" t="s">
        <v>2178</v>
      </c>
      <c r="F34" s="186" t="s">
        <v>2179</v>
      </c>
      <c r="G34" s="186" t="s">
        <v>2180</v>
      </c>
      <c r="H34" s="187" t="s">
        <v>2137</v>
      </c>
      <c r="I34" s="186" t="s">
        <v>2181</v>
      </c>
      <c r="J34" s="191" t="s">
        <v>1710</v>
      </c>
      <c r="K34" s="185"/>
      <c r="L34" s="202">
        <v>44702</v>
      </c>
      <c r="M34" s="202">
        <v>44702</v>
      </c>
      <c r="N34" s="186"/>
      <c r="O34" s="185" t="s">
        <v>960</v>
      </c>
      <c r="P34" s="191" t="s">
        <v>1643</v>
      </c>
      <c r="Q34" s="199" t="s">
        <v>1596</v>
      </c>
      <c r="R34" s="203"/>
    </row>
    <row r="35" spans="1:25" s="190" customFormat="1" ht="32.4">
      <c r="A35" s="186">
        <v>20</v>
      </c>
      <c r="B35" s="186" t="s">
        <v>1617</v>
      </c>
      <c r="C35" s="186" t="s">
        <v>1618</v>
      </c>
      <c r="D35" s="186" t="s">
        <v>2174</v>
      </c>
      <c r="E35" s="82" t="s">
        <v>2182</v>
      </c>
      <c r="F35" s="186" t="s">
        <v>2183</v>
      </c>
      <c r="G35" s="186" t="s">
        <v>2173</v>
      </c>
      <c r="H35" s="187" t="s">
        <v>2137</v>
      </c>
      <c r="I35" s="199" t="s">
        <v>1005</v>
      </c>
      <c r="J35" s="191" t="s">
        <v>1710</v>
      </c>
      <c r="K35" s="185"/>
      <c r="L35" s="202">
        <v>44666</v>
      </c>
      <c r="M35" s="202">
        <v>44666</v>
      </c>
      <c r="N35" s="186"/>
      <c r="O35" s="185" t="s">
        <v>960</v>
      </c>
      <c r="P35" s="191" t="s">
        <v>1643</v>
      </c>
      <c r="Q35" s="199" t="s">
        <v>1596</v>
      </c>
      <c r="R35" s="203"/>
    </row>
    <row r="36" spans="1:25" s="190" customFormat="1" ht="78">
      <c r="A36" s="186">
        <v>21</v>
      </c>
      <c r="B36" s="186" t="s">
        <v>1617</v>
      </c>
      <c r="C36" s="186" t="s">
        <v>1618</v>
      </c>
      <c r="D36" s="186" t="s">
        <v>2140</v>
      </c>
      <c r="E36" s="205" t="s">
        <v>984</v>
      </c>
      <c r="F36" s="186" t="s">
        <v>1010</v>
      </c>
      <c r="G36" s="186" t="s">
        <v>1004</v>
      </c>
      <c r="H36" s="187" t="s">
        <v>2137</v>
      </c>
      <c r="I36" s="199" t="s">
        <v>1005</v>
      </c>
      <c r="J36" s="191" t="s">
        <v>1643</v>
      </c>
      <c r="K36" s="185"/>
      <c r="L36" s="202">
        <v>44743</v>
      </c>
      <c r="M36" s="202">
        <v>44743</v>
      </c>
      <c r="N36" s="186"/>
      <c r="O36" s="185" t="s">
        <v>961</v>
      </c>
      <c r="P36" s="185" t="s">
        <v>1643</v>
      </c>
      <c r="Q36" s="199" t="s">
        <v>1624</v>
      </c>
      <c r="R36" s="203"/>
    </row>
    <row r="37" spans="1:25" ht="32.4">
      <c r="A37" s="192"/>
      <c r="B37" s="193"/>
      <c r="C37" s="194" t="s">
        <v>1630</v>
      </c>
      <c r="D37" s="195"/>
      <c r="E37" s="195"/>
      <c r="F37" s="195"/>
      <c r="G37" s="195"/>
      <c r="H37" s="196"/>
      <c r="I37" s="195" t="s">
        <v>2184</v>
      </c>
      <c r="J37" s="195" t="s">
        <v>2185</v>
      </c>
      <c r="K37" s="197"/>
      <c r="L37" s="195"/>
      <c r="M37" s="195"/>
      <c r="N37" s="192"/>
      <c r="O37" s="192"/>
      <c r="P37" s="192"/>
      <c r="Q37" s="192"/>
      <c r="R37" s="198"/>
    </row>
    <row r="38" spans="1:25" s="212" customFormat="1" ht="90" customHeight="1">
      <c r="A38" s="206" t="s">
        <v>67</v>
      </c>
      <c r="B38" s="185" t="s">
        <v>1617</v>
      </c>
      <c r="C38" s="185" t="s">
        <v>1632</v>
      </c>
      <c r="D38" s="185" t="s">
        <v>1633</v>
      </c>
      <c r="E38" s="207" t="s">
        <v>2186</v>
      </c>
      <c r="F38" s="201" t="s">
        <v>1011</v>
      </c>
      <c r="G38" s="201" t="s">
        <v>1012</v>
      </c>
      <c r="H38" s="187" t="s">
        <v>2137</v>
      </c>
      <c r="I38" s="201" t="s">
        <v>2187</v>
      </c>
      <c r="J38" s="208" t="s">
        <v>1643</v>
      </c>
      <c r="K38" s="209"/>
      <c r="L38" s="210">
        <v>44868</v>
      </c>
      <c r="M38" s="210">
        <v>44869</v>
      </c>
      <c r="N38" s="206" t="s">
        <v>1013</v>
      </c>
      <c r="O38" s="206" t="s">
        <v>960</v>
      </c>
      <c r="P38" s="206" t="s">
        <v>960</v>
      </c>
      <c r="Q38" s="207" t="s">
        <v>1624</v>
      </c>
      <c r="R38" s="211" t="s">
        <v>1014</v>
      </c>
    </row>
    <row r="39" spans="1:25" ht="32.4">
      <c r="A39" s="192"/>
      <c r="B39" s="193"/>
      <c r="C39" s="194" t="s">
        <v>1644</v>
      </c>
      <c r="D39" s="195"/>
      <c r="E39" s="195"/>
      <c r="F39" s="195"/>
      <c r="G39" s="195"/>
      <c r="H39" s="196"/>
      <c r="I39" s="195" t="s">
        <v>2188</v>
      </c>
      <c r="J39" s="195" t="s">
        <v>2189</v>
      </c>
      <c r="K39" s="197"/>
      <c r="L39" s="195"/>
      <c r="M39" s="195"/>
      <c r="N39" s="192"/>
      <c r="O39" s="192"/>
      <c r="P39" s="192"/>
      <c r="Q39" s="192"/>
      <c r="R39" s="198"/>
    </row>
    <row r="40" spans="1:25" s="190" customFormat="1" ht="156">
      <c r="A40" s="191">
        <v>1</v>
      </c>
      <c r="B40" s="199" t="s">
        <v>1617</v>
      </c>
      <c r="C40" s="186" t="s">
        <v>1646</v>
      </c>
      <c r="D40" s="186" t="s">
        <v>2190</v>
      </c>
      <c r="E40" s="200" t="s">
        <v>2191</v>
      </c>
      <c r="F40" s="186" t="s">
        <v>2192</v>
      </c>
      <c r="G40" s="186" t="s">
        <v>2193</v>
      </c>
      <c r="H40" s="187" t="s">
        <v>2137</v>
      </c>
      <c r="I40" s="186" t="s">
        <v>2194</v>
      </c>
      <c r="J40" s="185" t="s">
        <v>1643</v>
      </c>
      <c r="K40" s="191"/>
      <c r="L40" s="188">
        <v>44897</v>
      </c>
      <c r="M40" s="188">
        <v>44898</v>
      </c>
      <c r="N40" s="186"/>
      <c r="O40" s="185" t="s">
        <v>961</v>
      </c>
      <c r="P40" s="185" t="s">
        <v>961</v>
      </c>
      <c r="Q40" s="186" t="s">
        <v>1596</v>
      </c>
      <c r="R40" s="189" t="s">
        <v>1015</v>
      </c>
      <c r="U40" s="190" t="s">
        <v>69</v>
      </c>
      <c r="V40" s="190" t="s">
        <v>111</v>
      </c>
      <c r="W40" s="190" t="s">
        <v>2103</v>
      </c>
      <c r="X40" s="82"/>
      <c r="Y40" s="82"/>
    </row>
    <row r="41" spans="1:25" s="190" customFormat="1" ht="48.6">
      <c r="A41" s="185">
        <v>2</v>
      </c>
      <c r="B41" s="186" t="s">
        <v>1617</v>
      </c>
      <c r="C41" s="186" t="s">
        <v>1646</v>
      </c>
      <c r="D41" s="186" t="s">
        <v>2195</v>
      </c>
      <c r="E41" s="186" t="s">
        <v>2195</v>
      </c>
      <c r="F41" s="186" t="s">
        <v>2196</v>
      </c>
      <c r="G41" s="186" t="s">
        <v>2197</v>
      </c>
      <c r="H41" s="187" t="s">
        <v>2102</v>
      </c>
      <c r="I41" s="186" t="s">
        <v>2198</v>
      </c>
      <c r="J41" s="185" t="s">
        <v>1643</v>
      </c>
      <c r="K41" s="191"/>
      <c r="L41" s="188">
        <v>44730</v>
      </c>
      <c r="M41" s="188">
        <v>44731</v>
      </c>
      <c r="N41" s="186"/>
      <c r="O41" s="185" t="s">
        <v>961</v>
      </c>
      <c r="P41" s="185" t="s">
        <v>961</v>
      </c>
      <c r="Q41" s="186" t="s">
        <v>1596</v>
      </c>
      <c r="R41" s="189" t="s">
        <v>969</v>
      </c>
    </row>
    <row r="42" spans="1:25" s="190" customFormat="1" ht="32.4">
      <c r="A42" s="185">
        <v>3</v>
      </c>
      <c r="B42" s="186" t="s">
        <v>1617</v>
      </c>
      <c r="C42" s="185" t="s">
        <v>1646</v>
      </c>
      <c r="D42" s="185" t="s">
        <v>2199</v>
      </c>
      <c r="E42" s="199" t="s">
        <v>2200</v>
      </c>
      <c r="F42" s="201" t="s">
        <v>2201</v>
      </c>
      <c r="G42" s="201" t="s">
        <v>2202</v>
      </c>
      <c r="H42" s="187" t="s">
        <v>2137</v>
      </c>
      <c r="I42" s="185" t="s">
        <v>2203</v>
      </c>
      <c r="J42" s="185" t="s">
        <v>1710</v>
      </c>
      <c r="K42" s="191"/>
      <c r="L42" s="210">
        <v>44787</v>
      </c>
      <c r="M42" s="210">
        <v>44787</v>
      </c>
      <c r="N42" s="185" t="s">
        <v>1016</v>
      </c>
      <c r="O42" s="185" t="s">
        <v>960</v>
      </c>
      <c r="P42" s="185" t="s">
        <v>961</v>
      </c>
      <c r="Q42" s="186" t="s">
        <v>1596</v>
      </c>
      <c r="R42" s="189"/>
    </row>
    <row r="43" spans="1:25" s="190" customFormat="1" ht="32.4">
      <c r="A43" s="185">
        <v>4</v>
      </c>
      <c r="B43" s="186" t="s">
        <v>1617</v>
      </c>
      <c r="C43" s="185" t="s">
        <v>1646</v>
      </c>
      <c r="D43" s="185" t="s">
        <v>2199</v>
      </c>
      <c r="E43" s="199" t="s">
        <v>2204</v>
      </c>
      <c r="F43" s="201" t="s">
        <v>2205</v>
      </c>
      <c r="G43" s="201" t="s">
        <v>2206</v>
      </c>
      <c r="H43" s="187" t="s">
        <v>2137</v>
      </c>
      <c r="I43" s="185" t="s">
        <v>2207</v>
      </c>
      <c r="J43" s="185" t="s">
        <v>1643</v>
      </c>
      <c r="K43" s="191"/>
      <c r="L43" s="210">
        <v>44897</v>
      </c>
      <c r="M43" s="210">
        <v>44898</v>
      </c>
      <c r="N43" s="185" t="s">
        <v>1017</v>
      </c>
      <c r="O43" s="185" t="s">
        <v>960</v>
      </c>
      <c r="P43" s="185" t="s">
        <v>961</v>
      </c>
      <c r="Q43" s="186" t="s">
        <v>1596</v>
      </c>
      <c r="R43" s="189"/>
    </row>
    <row r="44" spans="1:25" ht="32.4">
      <c r="A44" s="192"/>
      <c r="B44" s="193"/>
      <c r="C44" s="194" t="s">
        <v>1670</v>
      </c>
      <c r="D44" s="195"/>
      <c r="E44" s="195"/>
      <c r="F44" s="195"/>
      <c r="G44" s="195"/>
      <c r="H44" s="196"/>
      <c r="I44" s="195" t="s">
        <v>2208</v>
      </c>
      <c r="J44" s="195" t="s">
        <v>2209</v>
      </c>
      <c r="K44" s="197"/>
      <c r="L44" s="195"/>
      <c r="M44" s="195"/>
      <c r="N44" s="192"/>
      <c r="O44" s="192"/>
      <c r="P44" s="192"/>
      <c r="Q44" s="192"/>
      <c r="R44" s="198"/>
    </row>
    <row r="45" spans="1:25" s="190" customFormat="1" ht="75.75" customHeight="1">
      <c r="A45" s="191">
        <v>1</v>
      </c>
      <c r="B45" s="199" t="s">
        <v>1672</v>
      </c>
      <c r="C45" s="199" t="s">
        <v>1673</v>
      </c>
      <c r="D45" s="199" t="s">
        <v>1691</v>
      </c>
      <c r="E45" s="186" t="s">
        <v>2210</v>
      </c>
      <c r="F45" s="201" t="s">
        <v>1018</v>
      </c>
      <c r="G45" s="186" t="s">
        <v>1019</v>
      </c>
      <c r="H45" s="187" t="s">
        <v>1705</v>
      </c>
      <c r="I45" s="186" t="s">
        <v>1020</v>
      </c>
      <c r="J45" s="191" t="s">
        <v>1643</v>
      </c>
      <c r="K45" s="191"/>
      <c r="L45" s="202">
        <v>44874</v>
      </c>
      <c r="M45" s="202">
        <v>44876</v>
      </c>
      <c r="N45" s="186"/>
      <c r="O45" s="191" t="s">
        <v>960</v>
      </c>
      <c r="P45" s="191" t="s">
        <v>960</v>
      </c>
      <c r="Q45" s="199" t="s">
        <v>1624</v>
      </c>
      <c r="R45" s="189" t="s">
        <v>1021</v>
      </c>
      <c r="S45" s="82"/>
      <c r="T45" s="82"/>
      <c r="U45" s="83" t="s">
        <v>69</v>
      </c>
      <c r="V45" s="83" t="s">
        <v>106</v>
      </c>
      <c r="W45" s="82" t="s">
        <v>2103</v>
      </c>
      <c r="X45" s="82"/>
      <c r="Y45" s="82"/>
    </row>
    <row r="46" spans="1:25" s="190" customFormat="1" ht="187.2">
      <c r="A46" s="191">
        <v>2</v>
      </c>
      <c r="B46" s="199" t="s">
        <v>1672</v>
      </c>
      <c r="C46" s="199" t="s">
        <v>1673</v>
      </c>
      <c r="D46" s="199" t="s">
        <v>1691</v>
      </c>
      <c r="E46" s="186" t="s">
        <v>2211</v>
      </c>
      <c r="F46" s="201" t="s">
        <v>2212</v>
      </c>
      <c r="G46" s="186" t="s">
        <v>2213</v>
      </c>
      <c r="H46" s="187" t="s">
        <v>1705</v>
      </c>
      <c r="I46" s="186" t="s">
        <v>2214</v>
      </c>
      <c r="J46" s="191" t="s">
        <v>1710</v>
      </c>
      <c r="K46" s="191"/>
      <c r="L46" s="202">
        <v>44797</v>
      </c>
      <c r="M46" s="202">
        <v>44799</v>
      </c>
      <c r="N46" s="186"/>
      <c r="O46" s="191" t="s">
        <v>960</v>
      </c>
      <c r="P46" s="191" t="s">
        <v>960</v>
      </c>
      <c r="Q46" s="199" t="s">
        <v>1596</v>
      </c>
      <c r="R46" s="189" t="s">
        <v>1022</v>
      </c>
      <c r="S46" s="82"/>
      <c r="T46" s="82"/>
      <c r="U46" s="83" t="s">
        <v>69</v>
      </c>
      <c r="V46" s="83" t="s">
        <v>120</v>
      </c>
      <c r="W46" s="82" t="s">
        <v>2103</v>
      </c>
      <c r="X46" s="82"/>
      <c r="Y46" s="82"/>
    </row>
    <row r="47" spans="1:25" s="190" customFormat="1" ht="93.6">
      <c r="A47" s="191">
        <v>3</v>
      </c>
      <c r="B47" s="199" t="s">
        <v>1672</v>
      </c>
      <c r="C47" s="199" t="s">
        <v>1673</v>
      </c>
      <c r="D47" s="199" t="s">
        <v>2215</v>
      </c>
      <c r="E47" s="186" t="s">
        <v>2216</v>
      </c>
      <c r="F47" s="201" t="s">
        <v>1023</v>
      </c>
      <c r="G47" s="186" t="s">
        <v>1019</v>
      </c>
      <c r="H47" s="187" t="s">
        <v>1705</v>
      </c>
      <c r="I47" s="186" t="s">
        <v>1020</v>
      </c>
      <c r="J47" s="191" t="s">
        <v>1643</v>
      </c>
      <c r="K47" s="191"/>
      <c r="L47" s="202">
        <v>44874</v>
      </c>
      <c r="M47" s="202">
        <v>44876</v>
      </c>
      <c r="N47" s="186" t="s">
        <v>1024</v>
      </c>
      <c r="O47" s="191" t="s">
        <v>961</v>
      </c>
      <c r="P47" s="191" t="s">
        <v>961</v>
      </c>
      <c r="Q47" s="199" t="s">
        <v>1624</v>
      </c>
      <c r="R47" s="189" t="s">
        <v>1021</v>
      </c>
      <c r="S47" s="82" t="s">
        <v>1025</v>
      </c>
      <c r="T47" s="82"/>
      <c r="U47" s="83" t="s">
        <v>69</v>
      </c>
      <c r="V47" s="83" t="s">
        <v>111</v>
      </c>
      <c r="W47" s="82" t="s">
        <v>2103</v>
      </c>
      <c r="X47" s="82"/>
      <c r="Y47" s="82"/>
    </row>
    <row r="48" spans="1:25" s="190" customFormat="1" ht="93.6">
      <c r="A48" s="191">
        <v>4</v>
      </c>
      <c r="B48" s="199" t="s">
        <v>1672</v>
      </c>
      <c r="C48" s="199" t="s">
        <v>1673</v>
      </c>
      <c r="D48" s="199" t="s">
        <v>2215</v>
      </c>
      <c r="E48" s="186" t="s">
        <v>2217</v>
      </c>
      <c r="F48" s="201" t="s">
        <v>1026</v>
      </c>
      <c r="G48" s="186" t="s">
        <v>1019</v>
      </c>
      <c r="H48" s="187" t="s">
        <v>1705</v>
      </c>
      <c r="I48" s="186" t="s">
        <v>1020</v>
      </c>
      <c r="J48" s="191" t="s">
        <v>1643</v>
      </c>
      <c r="K48" s="191"/>
      <c r="L48" s="202">
        <v>44874</v>
      </c>
      <c r="M48" s="202">
        <v>44876</v>
      </c>
      <c r="N48" s="186" t="s">
        <v>1027</v>
      </c>
      <c r="O48" s="191" t="s">
        <v>961</v>
      </c>
      <c r="P48" s="191" t="s">
        <v>961</v>
      </c>
      <c r="Q48" s="199" t="s">
        <v>1624</v>
      </c>
      <c r="R48" s="189" t="s">
        <v>1021</v>
      </c>
      <c r="S48" s="82" t="s">
        <v>1028</v>
      </c>
      <c r="T48" s="82"/>
      <c r="U48" s="83" t="s">
        <v>69</v>
      </c>
      <c r="V48" s="83" t="s">
        <v>111</v>
      </c>
      <c r="W48" s="82" t="s">
        <v>2103</v>
      </c>
      <c r="X48" s="82"/>
      <c r="Y48" s="82"/>
    </row>
    <row r="49" spans="1:23" s="190" customFormat="1" ht="62.4">
      <c r="A49" s="191">
        <v>5</v>
      </c>
      <c r="B49" s="186" t="s">
        <v>1672</v>
      </c>
      <c r="C49" s="186" t="s">
        <v>1673</v>
      </c>
      <c r="D49" s="186" t="s">
        <v>1680</v>
      </c>
      <c r="E49" s="186" t="s">
        <v>2218</v>
      </c>
      <c r="F49" s="186" t="s">
        <v>1029</v>
      </c>
      <c r="G49" s="186" t="s">
        <v>1030</v>
      </c>
      <c r="H49" s="187" t="s">
        <v>1705</v>
      </c>
      <c r="I49" s="186" t="s">
        <v>2219</v>
      </c>
      <c r="J49" s="185" t="s">
        <v>1710</v>
      </c>
      <c r="K49" s="185"/>
      <c r="L49" s="188">
        <v>44803</v>
      </c>
      <c r="M49" s="188">
        <v>44804</v>
      </c>
      <c r="N49" s="186" t="s">
        <v>2220</v>
      </c>
      <c r="O49" s="185" t="s">
        <v>960</v>
      </c>
      <c r="P49" s="185" t="s">
        <v>960</v>
      </c>
      <c r="Q49" s="186" t="s">
        <v>1624</v>
      </c>
      <c r="R49" s="189" t="s">
        <v>1031</v>
      </c>
      <c r="U49" s="190" t="s">
        <v>69</v>
      </c>
      <c r="V49" s="190" t="s">
        <v>120</v>
      </c>
      <c r="W49" s="190" t="s">
        <v>2103</v>
      </c>
    </row>
    <row r="50" spans="1:23" s="190" customFormat="1" ht="46.8">
      <c r="A50" s="191">
        <v>6</v>
      </c>
      <c r="B50" s="186" t="s">
        <v>1672</v>
      </c>
      <c r="C50" s="186" t="s">
        <v>1673</v>
      </c>
      <c r="D50" s="186" t="s">
        <v>1680</v>
      </c>
      <c r="E50" s="186" t="s">
        <v>2221</v>
      </c>
      <c r="F50" s="186" t="s">
        <v>2222</v>
      </c>
      <c r="G50" s="186" t="s">
        <v>1030</v>
      </c>
      <c r="H50" s="187" t="s">
        <v>1705</v>
      </c>
      <c r="I50" s="186" t="s">
        <v>2219</v>
      </c>
      <c r="J50" s="185" t="s">
        <v>1710</v>
      </c>
      <c r="K50" s="185"/>
      <c r="L50" s="188">
        <v>44803</v>
      </c>
      <c r="M50" s="188">
        <v>44804</v>
      </c>
      <c r="N50" s="186" t="s">
        <v>2220</v>
      </c>
      <c r="O50" s="185" t="s">
        <v>960</v>
      </c>
      <c r="P50" s="185" t="s">
        <v>960</v>
      </c>
      <c r="Q50" s="186" t="s">
        <v>1596</v>
      </c>
      <c r="R50" s="189" t="s">
        <v>1031</v>
      </c>
      <c r="U50" s="190" t="s">
        <v>69</v>
      </c>
      <c r="V50" s="190" t="s">
        <v>120</v>
      </c>
      <c r="W50" s="190" t="s">
        <v>2103</v>
      </c>
    </row>
    <row r="51" spans="1:23" s="190" customFormat="1" ht="46.8">
      <c r="A51" s="191">
        <v>7</v>
      </c>
      <c r="B51" s="186" t="s">
        <v>1672</v>
      </c>
      <c r="C51" s="186" t="s">
        <v>1673</v>
      </c>
      <c r="D51" s="186" t="s">
        <v>1680</v>
      </c>
      <c r="E51" s="186" t="s">
        <v>2223</v>
      </c>
      <c r="F51" s="186" t="s">
        <v>2224</v>
      </c>
      <c r="G51" s="186" t="s">
        <v>1030</v>
      </c>
      <c r="H51" s="187" t="s">
        <v>1705</v>
      </c>
      <c r="I51" s="186" t="s">
        <v>2219</v>
      </c>
      <c r="J51" s="185" t="s">
        <v>1710</v>
      </c>
      <c r="K51" s="185"/>
      <c r="L51" s="188">
        <v>44803</v>
      </c>
      <c r="M51" s="188">
        <v>44804</v>
      </c>
      <c r="N51" s="186" t="s">
        <v>2220</v>
      </c>
      <c r="O51" s="185" t="s">
        <v>960</v>
      </c>
      <c r="P51" s="185" t="s">
        <v>960</v>
      </c>
      <c r="Q51" s="186" t="s">
        <v>1596</v>
      </c>
      <c r="R51" s="189" t="s">
        <v>1031</v>
      </c>
      <c r="U51" s="190" t="s">
        <v>69</v>
      </c>
      <c r="V51" s="190" t="s">
        <v>120</v>
      </c>
      <c r="W51" s="190" t="s">
        <v>2103</v>
      </c>
    </row>
    <row r="52" spans="1:23" s="190" customFormat="1" ht="32.4">
      <c r="A52" s="191">
        <v>8</v>
      </c>
      <c r="B52" s="186" t="s">
        <v>1672</v>
      </c>
      <c r="C52" s="185" t="s">
        <v>1673</v>
      </c>
      <c r="D52" s="201" t="s">
        <v>2225</v>
      </c>
      <c r="E52" s="186" t="s">
        <v>2226</v>
      </c>
      <c r="F52" s="199" t="s">
        <v>2227</v>
      </c>
      <c r="G52" s="201" t="s">
        <v>2228</v>
      </c>
      <c r="H52" s="187" t="s">
        <v>1705</v>
      </c>
      <c r="I52" s="201" t="s">
        <v>2229</v>
      </c>
      <c r="J52" s="185" t="s">
        <v>1710</v>
      </c>
      <c r="K52" s="185"/>
      <c r="L52" s="188">
        <v>44764</v>
      </c>
      <c r="M52" s="188">
        <v>44764</v>
      </c>
      <c r="N52" s="186"/>
      <c r="O52" s="185" t="s">
        <v>960</v>
      </c>
      <c r="P52" s="185" t="s">
        <v>1710</v>
      </c>
      <c r="Q52" s="185" t="s">
        <v>1596</v>
      </c>
      <c r="R52" s="189"/>
    </row>
    <row r="53" spans="1:23" s="190" customFormat="1" ht="62.4">
      <c r="A53" s="191">
        <v>9</v>
      </c>
      <c r="B53" s="186" t="s">
        <v>1672</v>
      </c>
      <c r="C53" s="185" t="s">
        <v>1673</v>
      </c>
      <c r="D53" s="201" t="s">
        <v>2225</v>
      </c>
      <c r="E53" s="186" t="s">
        <v>1032</v>
      </c>
      <c r="F53" s="201" t="s">
        <v>1033</v>
      </c>
      <c r="G53" s="186" t="s">
        <v>1034</v>
      </c>
      <c r="H53" s="187" t="s">
        <v>1705</v>
      </c>
      <c r="I53" s="199" t="s">
        <v>1035</v>
      </c>
      <c r="J53" s="185" t="s">
        <v>1710</v>
      </c>
      <c r="K53" s="185"/>
      <c r="L53" s="188">
        <v>44812</v>
      </c>
      <c r="M53" s="188">
        <v>44812</v>
      </c>
      <c r="N53" s="186"/>
      <c r="O53" s="185" t="s">
        <v>960</v>
      </c>
      <c r="P53" s="185" t="s">
        <v>1710</v>
      </c>
      <c r="Q53" s="185" t="s">
        <v>1624</v>
      </c>
      <c r="R53" s="189"/>
    </row>
    <row r="54" spans="1:23" s="190" customFormat="1" ht="62.4">
      <c r="A54" s="191">
        <v>10</v>
      </c>
      <c r="B54" s="186" t="s">
        <v>1672</v>
      </c>
      <c r="C54" s="185" t="s">
        <v>1673</v>
      </c>
      <c r="D54" s="201" t="s">
        <v>2225</v>
      </c>
      <c r="E54" s="186" t="s">
        <v>1036</v>
      </c>
      <c r="F54" s="201" t="s">
        <v>1037</v>
      </c>
      <c r="G54" s="186" t="s">
        <v>1034</v>
      </c>
      <c r="H54" s="187" t="s">
        <v>1705</v>
      </c>
      <c r="I54" s="199" t="s">
        <v>1035</v>
      </c>
      <c r="J54" s="185" t="s">
        <v>1710</v>
      </c>
      <c r="K54" s="185"/>
      <c r="L54" s="188">
        <v>44812</v>
      </c>
      <c r="M54" s="188">
        <v>44812</v>
      </c>
      <c r="N54" s="186"/>
      <c r="O54" s="185" t="s">
        <v>960</v>
      </c>
      <c r="P54" s="185" t="s">
        <v>1710</v>
      </c>
      <c r="Q54" s="185" t="s">
        <v>1624</v>
      </c>
      <c r="R54" s="189"/>
    </row>
    <row r="55" spans="1:23" s="190" customFormat="1" ht="62.4">
      <c r="A55" s="191">
        <v>11</v>
      </c>
      <c r="B55" s="186" t="s">
        <v>1672</v>
      </c>
      <c r="C55" s="185" t="s">
        <v>1673</v>
      </c>
      <c r="D55" s="201" t="s">
        <v>2225</v>
      </c>
      <c r="E55" s="186" t="s">
        <v>1038</v>
      </c>
      <c r="F55" s="201" t="s">
        <v>1039</v>
      </c>
      <c r="G55" s="186" t="s">
        <v>1034</v>
      </c>
      <c r="H55" s="187" t="s">
        <v>1705</v>
      </c>
      <c r="I55" s="199" t="s">
        <v>1035</v>
      </c>
      <c r="J55" s="185" t="s">
        <v>1710</v>
      </c>
      <c r="K55" s="185"/>
      <c r="L55" s="188">
        <v>44812</v>
      </c>
      <c r="M55" s="188">
        <v>44812</v>
      </c>
      <c r="N55" s="186"/>
      <c r="O55" s="185" t="s">
        <v>960</v>
      </c>
      <c r="P55" s="185" t="s">
        <v>1710</v>
      </c>
      <c r="Q55" s="185" t="s">
        <v>1624</v>
      </c>
      <c r="R55" s="189"/>
    </row>
    <row r="56" spans="1:23" s="190" customFormat="1" ht="32.4">
      <c r="A56" s="191">
        <v>12</v>
      </c>
      <c r="B56" s="186" t="s">
        <v>1672</v>
      </c>
      <c r="C56" s="185" t="s">
        <v>1673</v>
      </c>
      <c r="D56" s="201" t="s">
        <v>2225</v>
      </c>
      <c r="E56" s="186" t="s">
        <v>2226</v>
      </c>
      <c r="F56" s="201" t="s">
        <v>2230</v>
      </c>
      <c r="G56" s="201" t="s">
        <v>2228</v>
      </c>
      <c r="H56" s="187" t="s">
        <v>1705</v>
      </c>
      <c r="I56" s="201" t="s">
        <v>2231</v>
      </c>
      <c r="J56" s="185" t="s">
        <v>1710</v>
      </c>
      <c r="K56" s="185"/>
      <c r="L56" s="188">
        <v>44764</v>
      </c>
      <c r="M56" s="188">
        <v>44764</v>
      </c>
      <c r="N56" s="186"/>
      <c r="O56" s="185" t="s">
        <v>960</v>
      </c>
      <c r="P56" s="185" t="s">
        <v>1710</v>
      </c>
      <c r="Q56" s="185" t="s">
        <v>1596</v>
      </c>
      <c r="R56" s="189"/>
    </row>
    <row r="57" spans="1:23" s="190" customFormat="1" ht="62.4">
      <c r="A57" s="191">
        <v>13</v>
      </c>
      <c r="B57" s="186" t="s">
        <v>1672</v>
      </c>
      <c r="C57" s="185" t="s">
        <v>1673</v>
      </c>
      <c r="D57" s="201" t="s">
        <v>2225</v>
      </c>
      <c r="E57" s="186" t="s">
        <v>1038</v>
      </c>
      <c r="F57" s="199" t="s">
        <v>1040</v>
      </c>
      <c r="G57" s="186" t="s">
        <v>1034</v>
      </c>
      <c r="H57" s="187" t="s">
        <v>1705</v>
      </c>
      <c r="I57" s="199" t="s">
        <v>1035</v>
      </c>
      <c r="J57" s="185" t="s">
        <v>1710</v>
      </c>
      <c r="K57" s="185"/>
      <c r="L57" s="188">
        <v>44812</v>
      </c>
      <c r="M57" s="188">
        <v>44812</v>
      </c>
      <c r="N57" s="186"/>
      <c r="O57" s="185" t="s">
        <v>960</v>
      </c>
      <c r="P57" s="185" t="s">
        <v>1710</v>
      </c>
      <c r="Q57" s="185" t="s">
        <v>1624</v>
      </c>
      <c r="R57" s="189" t="s">
        <v>982</v>
      </c>
    </row>
    <row r="58" spans="1:23" s="190" customFormat="1" ht="62.4">
      <c r="A58" s="191">
        <v>14</v>
      </c>
      <c r="B58" s="186" t="s">
        <v>1672</v>
      </c>
      <c r="C58" s="185" t="s">
        <v>1673</v>
      </c>
      <c r="D58" s="201" t="s">
        <v>2225</v>
      </c>
      <c r="E58" s="186" t="s">
        <v>1041</v>
      </c>
      <c r="F58" s="201" t="s">
        <v>1042</v>
      </c>
      <c r="G58" s="186" t="s">
        <v>1034</v>
      </c>
      <c r="H58" s="187" t="s">
        <v>1705</v>
      </c>
      <c r="I58" s="199" t="s">
        <v>1035</v>
      </c>
      <c r="J58" s="185" t="s">
        <v>1710</v>
      </c>
      <c r="K58" s="185"/>
      <c r="L58" s="188">
        <v>44812</v>
      </c>
      <c r="M58" s="188">
        <v>44812</v>
      </c>
      <c r="N58" s="186"/>
      <c r="O58" s="185" t="s">
        <v>960</v>
      </c>
      <c r="P58" s="185" t="s">
        <v>1710</v>
      </c>
      <c r="Q58" s="185" t="s">
        <v>1624</v>
      </c>
      <c r="R58" s="189" t="s">
        <v>982</v>
      </c>
    </row>
    <row r="59" spans="1:23" s="190" customFormat="1" ht="32.4">
      <c r="A59" s="191">
        <v>15</v>
      </c>
      <c r="B59" s="186" t="s">
        <v>1672</v>
      </c>
      <c r="C59" s="185" t="s">
        <v>1673</v>
      </c>
      <c r="D59" s="201" t="s">
        <v>2225</v>
      </c>
      <c r="E59" s="186" t="s">
        <v>2232</v>
      </c>
      <c r="F59" s="201" t="s">
        <v>2233</v>
      </c>
      <c r="G59" s="201" t="s">
        <v>2228</v>
      </c>
      <c r="H59" s="187" t="s">
        <v>1705</v>
      </c>
      <c r="I59" s="201" t="s">
        <v>2231</v>
      </c>
      <c r="J59" s="185" t="s">
        <v>1710</v>
      </c>
      <c r="K59" s="185"/>
      <c r="L59" s="188">
        <v>44764</v>
      </c>
      <c r="M59" s="188">
        <v>44764</v>
      </c>
      <c r="N59" s="186"/>
      <c r="O59" s="185" t="s">
        <v>960</v>
      </c>
      <c r="P59" s="185" t="s">
        <v>1710</v>
      </c>
      <c r="Q59" s="185" t="s">
        <v>1596</v>
      </c>
      <c r="R59" s="189"/>
    </row>
    <row r="60" spans="1:23" s="190" customFormat="1" ht="32.4">
      <c r="A60" s="191">
        <v>16</v>
      </c>
      <c r="B60" s="186" t="s">
        <v>1672</v>
      </c>
      <c r="C60" s="185" t="s">
        <v>1673</v>
      </c>
      <c r="D60" s="201" t="s">
        <v>2225</v>
      </c>
      <c r="E60" s="186" t="s">
        <v>2234</v>
      </c>
      <c r="F60" s="213" t="s">
        <v>2235</v>
      </c>
      <c r="G60" s="201" t="s">
        <v>2228</v>
      </c>
      <c r="H60" s="187" t="s">
        <v>1705</v>
      </c>
      <c r="I60" s="201" t="s">
        <v>2231</v>
      </c>
      <c r="J60" s="185" t="s">
        <v>1710</v>
      </c>
      <c r="K60" s="185"/>
      <c r="L60" s="188">
        <v>44764</v>
      </c>
      <c r="M60" s="188">
        <v>44764</v>
      </c>
      <c r="N60" s="186"/>
      <c r="O60" s="185" t="s">
        <v>960</v>
      </c>
      <c r="P60" s="185" t="s">
        <v>1710</v>
      </c>
      <c r="Q60" s="185" t="s">
        <v>1596</v>
      </c>
      <c r="R60" s="189"/>
    </row>
    <row r="61" spans="1:23" s="190" customFormat="1" ht="32.4">
      <c r="A61" s="191">
        <v>17</v>
      </c>
      <c r="B61" s="186" t="s">
        <v>1672</v>
      </c>
      <c r="C61" s="185" t="s">
        <v>1673</v>
      </c>
      <c r="D61" s="201" t="s">
        <v>2225</v>
      </c>
      <c r="E61" s="186" t="s">
        <v>2236</v>
      </c>
      <c r="F61" s="201" t="s">
        <v>2237</v>
      </c>
      <c r="G61" s="201" t="s">
        <v>2238</v>
      </c>
      <c r="H61" s="187" t="s">
        <v>1705</v>
      </c>
      <c r="I61" s="199" t="s">
        <v>2239</v>
      </c>
      <c r="J61" s="185" t="s">
        <v>1710</v>
      </c>
      <c r="K61" s="185"/>
      <c r="L61" s="188">
        <v>44906</v>
      </c>
      <c r="M61" s="188">
        <v>44906</v>
      </c>
      <c r="N61" s="186"/>
      <c r="O61" s="185" t="s">
        <v>960</v>
      </c>
      <c r="P61" s="185" t="s">
        <v>1710</v>
      </c>
      <c r="Q61" s="185" t="s">
        <v>1596</v>
      </c>
      <c r="R61" s="189"/>
    </row>
    <row r="62" spans="1:23" s="190" customFormat="1" ht="32.4">
      <c r="A62" s="191">
        <v>18</v>
      </c>
      <c r="B62" s="186" t="s">
        <v>1672</v>
      </c>
      <c r="C62" s="185" t="s">
        <v>1673</v>
      </c>
      <c r="D62" s="201" t="s">
        <v>2225</v>
      </c>
      <c r="E62" s="186" t="s">
        <v>2240</v>
      </c>
      <c r="F62" s="201" t="s">
        <v>2241</v>
      </c>
      <c r="G62" s="201" t="s">
        <v>2238</v>
      </c>
      <c r="H62" s="187" t="s">
        <v>1705</v>
      </c>
      <c r="I62" s="199" t="s">
        <v>2239</v>
      </c>
      <c r="J62" s="185" t="s">
        <v>1710</v>
      </c>
      <c r="K62" s="185"/>
      <c r="L62" s="188">
        <v>44906</v>
      </c>
      <c r="M62" s="188">
        <v>44906</v>
      </c>
      <c r="N62" s="186"/>
      <c r="O62" s="185" t="s">
        <v>960</v>
      </c>
      <c r="P62" s="185" t="s">
        <v>1710</v>
      </c>
      <c r="Q62" s="185" t="s">
        <v>1596</v>
      </c>
      <c r="R62" s="189"/>
    </row>
    <row r="63" spans="1:23" s="190" customFormat="1" ht="32.4">
      <c r="A63" s="191">
        <v>19</v>
      </c>
      <c r="B63" s="186" t="s">
        <v>1672</v>
      </c>
      <c r="C63" s="185" t="s">
        <v>1673</v>
      </c>
      <c r="D63" s="201" t="s">
        <v>2225</v>
      </c>
      <c r="E63" s="186" t="s">
        <v>2242</v>
      </c>
      <c r="F63" s="201" t="s">
        <v>2243</v>
      </c>
      <c r="G63" s="201" t="s">
        <v>2238</v>
      </c>
      <c r="H63" s="187" t="s">
        <v>1705</v>
      </c>
      <c r="I63" s="199" t="s">
        <v>2244</v>
      </c>
      <c r="J63" s="185" t="s">
        <v>1710</v>
      </c>
      <c r="K63" s="185"/>
      <c r="L63" s="188">
        <v>44906</v>
      </c>
      <c r="M63" s="188">
        <v>44906</v>
      </c>
      <c r="N63" s="186"/>
      <c r="O63" s="185" t="s">
        <v>960</v>
      </c>
      <c r="P63" s="185" t="s">
        <v>1710</v>
      </c>
      <c r="Q63" s="185" t="s">
        <v>1596</v>
      </c>
      <c r="R63" s="189"/>
    </row>
    <row r="64" spans="1:23" s="190" customFormat="1" ht="32.4">
      <c r="A64" s="191">
        <v>20</v>
      </c>
      <c r="B64" s="186" t="s">
        <v>1672</v>
      </c>
      <c r="C64" s="185" t="s">
        <v>1673</v>
      </c>
      <c r="D64" s="201" t="s">
        <v>2225</v>
      </c>
      <c r="E64" s="186" t="s">
        <v>2245</v>
      </c>
      <c r="F64" s="186" t="s">
        <v>2246</v>
      </c>
      <c r="G64" s="201" t="s">
        <v>2238</v>
      </c>
      <c r="H64" s="187" t="s">
        <v>1705</v>
      </c>
      <c r="I64" s="199" t="s">
        <v>2239</v>
      </c>
      <c r="J64" s="185" t="s">
        <v>1710</v>
      </c>
      <c r="K64" s="185"/>
      <c r="L64" s="188">
        <v>44906</v>
      </c>
      <c r="M64" s="188">
        <v>44906</v>
      </c>
      <c r="N64" s="186"/>
      <c r="O64" s="185" t="s">
        <v>960</v>
      </c>
      <c r="P64" s="185" t="s">
        <v>1710</v>
      </c>
      <c r="Q64" s="185" t="s">
        <v>1596</v>
      </c>
      <c r="R64" s="189"/>
    </row>
    <row r="65" spans="1:25" s="190" customFormat="1" ht="32.4">
      <c r="A65" s="191">
        <v>21</v>
      </c>
      <c r="B65" s="186" t="s">
        <v>1672</v>
      </c>
      <c r="C65" s="185" t="s">
        <v>1673</v>
      </c>
      <c r="D65" s="201" t="s">
        <v>2225</v>
      </c>
      <c r="E65" s="186" t="s">
        <v>2247</v>
      </c>
      <c r="F65" s="82" t="s">
        <v>2248</v>
      </c>
      <c r="G65" s="201" t="s">
        <v>2228</v>
      </c>
      <c r="H65" s="187" t="s">
        <v>1705</v>
      </c>
      <c r="I65" s="201" t="s">
        <v>2231</v>
      </c>
      <c r="J65" s="185" t="s">
        <v>1710</v>
      </c>
      <c r="K65" s="185"/>
      <c r="L65" s="188">
        <v>44764</v>
      </c>
      <c r="M65" s="188">
        <v>44764</v>
      </c>
      <c r="N65" s="186"/>
      <c r="O65" s="185" t="s">
        <v>960</v>
      </c>
      <c r="P65" s="185" t="s">
        <v>1710</v>
      </c>
      <c r="Q65" s="185" t="s">
        <v>1596</v>
      </c>
      <c r="R65" s="189"/>
    </row>
    <row r="66" spans="1:25" s="190" customFormat="1" ht="32.4">
      <c r="A66" s="191">
        <v>22</v>
      </c>
      <c r="B66" s="186" t="s">
        <v>1672</v>
      </c>
      <c r="C66" s="185" t="s">
        <v>1673</v>
      </c>
      <c r="D66" s="201" t="s">
        <v>2225</v>
      </c>
      <c r="E66" s="186" t="s">
        <v>2249</v>
      </c>
      <c r="F66" s="186" t="s">
        <v>2250</v>
      </c>
      <c r="G66" s="201" t="s">
        <v>2228</v>
      </c>
      <c r="H66" s="187" t="s">
        <v>1705</v>
      </c>
      <c r="I66" s="201" t="s">
        <v>2231</v>
      </c>
      <c r="J66" s="185" t="s">
        <v>1710</v>
      </c>
      <c r="K66" s="185"/>
      <c r="L66" s="188">
        <v>44764</v>
      </c>
      <c r="M66" s="188">
        <v>44764</v>
      </c>
      <c r="N66" s="186"/>
      <c r="O66" s="185" t="s">
        <v>960</v>
      </c>
      <c r="P66" s="185" t="s">
        <v>1710</v>
      </c>
      <c r="Q66" s="185" t="s">
        <v>1596</v>
      </c>
      <c r="R66" s="189"/>
    </row>
    <row r="67" spans="1:25" s="190" customFormat="1" ht="78">
      <c r="A67" s="191">
        <v>23</v>
      </c>
      <c r="B67" s="186" t="s">
        <v>1672</v>
      </c>
      <c r="C67" s="185" t="s">
        <v>1673</v>
      </c>
      <c r="D67" s="201" t="s">
        <v>1674</v>
      </c>
      <c r="E67" s="186" t="s">
        <v>2251</v>
      </c>
      <c r="F67" s="214" t="s">
        <v>1043</v>
      </c>
      <c r="G67" s="201" t="s">
        <v>1044</v>
      </c>
      <c r="H67" s="191" t="s">
        <v>2252</v>
      </c>
      <c r="I67" s="201" t="s">
        <v>2253</v>
      </c>
      <c r="J67" s="185" t="s">
        <v>1710</v>
      </c>
      <c r="K67" s="185"/>
      <c r="L67" s="188">
        <v>44719</v>
      </c>
      <c r="M67" s="188">
        <v>44722</v>
      </c>
      <c r="N67" s="186"/>
      <c r="O67" s="185" t="s">
        <v>960</v>
      </c>
      <c r="P67" s="185" t="s">
        <v>1710</v>
      </c>
      <c r="Q67" s="185" t="s">
        <v>2254</v>
      </c>
      <c r="R67" s="189"/>
    </row>
    <row r="68" spans="1:25" s="190" customFormat="1" ht="32.4">
      <c r="A68" s="191">
        <v>24</v>
      </c>
      <c r="B68" s="186" t="s">
        <v>1672</v>
      </c>
      <c r="C68" s="185" t="s">
        <v>1673</v>
      </c>
      <c r="D68" s="201" t="s">
        <v>1674</v>
      </c>
      <c r="E68" s="186" t="s">
        <v>2255</v>
      </c>
      <c r="F68" s="201" t="s">
        <v>2256</v>
      </c>
      <c r="G68" s="201" t="s">
        <v>2257</v>
      </c>
      <c r="H68" s="191" t="s">
        <v>2252</v>
      </c>
      <c r="I68" s="201" t="s">
        <v>2253</v>
      </c>
      <c r="J68" s="185" t="s">
        <v>1710</v>
      </c>
      <c r="K68" s="185"/>
      <c r="L68" s="188">
        <v>44719</v>
      </c>
      <c r="M68" s="188">
        <v>44722</v>
      </c>
      <c r="N68" s="186"/>
      <c r="O68" s="185" t="s">
        <v>960</v>
      </c>
      <c r="P68" s="185" t="s">
        <v>1643</v>
      </c>
      <c r="Q68" s="185" t="s">
        <v>1596</v>
      </c>
      <c r="R68" s="189"/>
    </row>
    <row r="69" spans="1:25" s="190" customFormat="1" ht="48.6">
      <c r="A69" s="191">
        <v>25</v>
      </c>
      <c r="B69" s="186" t="s">
        <v>1672</v>
      </c>
      <c r="C69" s="185" t="s">
        <v>1673</v>
      </c>
      <c r="D69" s="201" t="s">
        <v>1674</v>
      </c>
      <c r="E69" s="186" t="s">
        <v>2258</v>
      </c>
      <c r="F69" s="201" t="s">
        <v>2259</v>
      </c>
      <c r="G69" s="201" t="s">
        <v>2260</v>
      </c>
      <c r="H69" s="187" t="s">
        <v>1705</v>
      </c>
      <c r="I69" s="201" t="s">
        <v>2261</v>
      </c>
      <c r="J69" s="185" t="s">
        <v>1710</v>
      </c>
      <c r="K69" s="185"/>
      <c r="L69" s="188">
        <v>44686</v>
      </c>
      <c r="M69" s="188">
        <v>44687</v>
      </c>
      <c r="N69" s="186"/>
      <c r="O69" s="185" t="s">
        <v>960</v>
      </c>
      <c r="P69" s="185" t="s">
        <v>1643</v>
      </c>
      <c r="Q69" s="185" t="s">
        <v>1596</v>
      </c>
      <c r="R69" s="189"/>
    </row>
    <row r="70" spans="1:25" ht="32.4">
      <c r="A70" s="192"/>
      <c r="B70" s="193"/>
      <c r="C70" s="194" t="s">
        <v>1714</v>
      </c>
      <c r="D70" s="195"/>
      <c r="E70" s="195"/>
      <c r="F70" s="195"/>
      <c r="G70" s="195"/>
      <c r="H70" s="196"/>
      <c r="I70" s="195" t="s">
        <v>2262</v>
      </c>
      <c r="J70" s="195" t="s">
        <v>2209</v>
      </c>
      <c r="K70" s="197"/>
      <c r="L70" s="195"/>
      <c r="M70" s="195"/>
      <c r="N70" s="192"/>
      <c r="O70" s="192"/>
      <c r="P70" s="192"/>
      <c r="Q70" s="192"/>
      <c r="R70" s="198"/>
    </row>
    <row r="71" spans="1:25" s="190" customFormat="1" ht="124.5" customHeight="1">
      <c r="A71" s="185">
        <v>1</v>
      </c>
      <c r="B71" s="186" t="s">
        <v>1672</v>
      </c>
      <c r="C71" s="186" t="s">
        <v>1730</v>
      </c>
      <c r="D71" s="186" t="s">
        <v>1747</v>
      </c>
      <c r="E71" s="186" t="s">
        <v>2263</v>
      </c>
      <c r="F71" s="186" t="s">
        <v>1045</v>
      </c>
      <c r="G71" s="186" t="s">
        <v>2264</v>
      </c>
      <c r="H71" s="187" t="s">
        <v>1705</v>
      </c>
      <c r="I71" s="186" t="s">
        <v>1020</v>
      </c>
      <c r="J71" s="185" t="s">
        <v>1643</v>
      </c>
      <c r="K71" s="185"/>
      <c r="L71" s="188">
        <v>44585</v>
      </c>
      <c r="M71" s="188">
        <v>44587</v>
      </c>
      <c r="N71" s="186"/>
      <c r="O71" s="185" t="s">
        <v>961</v>
      </c>
      <c r="P71" s="185" t="s">
        <v>961</v>
      </c>
      <c r="Q71" s="186" t="s">
        <v>1624</v>
      </c>
      <c r="R71" s="189" t="s">
        <v>1046</v>
      </c>
      <c r="U71" s="190" t="s">
        <v>69</v>
      </c>
      <c r="V71" s="190" t="s">
        <v>283</v>
      </c>
      <c r="W71" s="190" t="s">
        <v>2103</v>
      </c>
    </row>
    <row r="72" spans="1:25" s="190" customFormat="1" ht="79.8">
      <c r="A72" s="185">
        <v>2</v>
      </c>
      <c r="B72" s="186" t="s">
        <v>1672</v>
      </c>
      <c r="C72" s="199" t="s">
        <v>1730</v>
      </c>
      <c r="D72" s="199" t="s">
        <v>1739</v>
      </c>
      <c r="E72" s="186" t="s">
        <v>2265</v>
      </c>
      <c r="F72" s="201" t="s">
        <v>1047</v>
      </c>
      <c r="G72" s="186" t="s">
        <v>2266</v>
      </c>
      <c r="H72" s="187" t="s">
        <v>1705</v>
      </c>
      <c r="I72" s="186" t="s">
        <v>1048</v>
      </c>
      <c r="J72" s="191" t="s">
        <v>1643</v>
      </c>
      <c r="K72" s="185"/>
      <c r="L72" s="202">
        <v>44806</v>
      </c>
      <c r="M72" s="202">
        <v>44806</v>
      </c>
      <c r="N72" s="186"/>
      <c r="O72" s="191" t="s">
        <v>960</v>
      </c>
      <c r="P72" s="191" t="s">
        <v>961</v>
      </c>
      <c r="Q72" s="199" t="s">
        <v>1624</v>
      </c>
      <c r="R72" s="189" t="s">
        <v>1049</v>
      </c>
      <c r="S72" s="82"/>
      <c r="T72" s="82"/>
      <c r="U72" s="83" t="s">
        <v>69</v>
      </c>
      <c r="V72" s="83" t="s">
        <v>106</v>
      </c>
      <c r="W72" s="82" t="s">
        <v>2103</v>
      </c>
    </row>
    <row r="73" spans="1:25" s="190" customFormat="1" ht="79.8">
      <c r="A73" s="185">
        <v>3</v>
      </c>
      <c r="B73" s="186" t="s">
        <v>1672</v>
      </c>
      <c r="C73" s="199" t="s">
        <v>1730</v>
      </c>
      <c r="D73" s="199" t="s">
        <v>1739</v>
      </c>
      <c r="E73" s="186" t="s">
        <v>2267</v>
      </c>
      <c r="F73" s="201" t="s">
        <v>1050</v>
      </c>
      <c r="G73" s="186" t="s">
        <v>2266</v>
      </c>
      <c r="H73" s="187" t="s">
        <v>1705</v>
      </c>
      <c r="I73" s="186" t="s">
        <v>1048</v>
      </c>
      <c r="J73" s="191" t="s">
        <v>1643</v>
      </c>
      <c r="K73" s="185"/>
      <c r="L73" s="202">
        <v>44806</v>
      </c>
      <c r="M73" s="202">
        <v>44806</v>
      </c>
      <c r="N73" s="186"/>
      <c r="O73" s="191" t="s">
        <v>960</v>
      </c>
      <c r="P73" s="191" t="s">
        <v>961</v>
      </c>
      <c r="Q73" s="199" t="s">
        <v>1624</v>
      </c>
      <c r="R73" s="189" t="s">
        <v>1049</v>
      </c>
      <c r="S73" s="82"/>
      <c r="T73" s="82"/>
      <c r="U73" s="83" t="s">
        <v>69</v>
      </c>
      <c r="V73" s="83" t="s">
        <v>106</v>
      </c>
      <c r="W73" s="82" t="s">
        <v>2103</v>
      </c>
    </row>
    <row r="74" spans="1:25" s="190" customFormat="1" ht="78">
      <c r="A74" s="185">
        <v>4</v>
      </c>
      <c r="B74" s="186" t="s">
        <v>1672</v>
      </c>
      <c r="C74" s="186" t="s">
        <v>1730</v>
      </c>
      <c r="D74" s="186" t="s">
        <v>2268</v>
      </c>
      <c r="E74" s="186" t="s">
        <v>2269</v>
      </c>
      <c r="F74" s="186" t="s">
        <v>1051</v>
      </c>
      <c r="G74" s="186" t="s">
        <v>2270</v>
      </c>
      <c r="H74" s="187" t="s">
        <v>1705</v>
      </c>
      <c r="I74" s="186" t="s">
        <v>2271</v>
      </c>
      <c r="J74" s="185" t="s">
        <v>1710</v>
      </c>
      <c r="K74" s="185"/>
      <c r="L74" s="188">
        <v>44567</v>
      </c>
      <c r="M74" s="188">
        <v>44568</v>
      </c>
      <c r="N74" s="186" t="s">
        <v>1052</v>
      </c>
      <c r="O74" s="185" t="s">
        <v>960</v>
      </c>
      <c r="P74" s="185" t="s">
        <v>961</v>
      </c>
      <c r="Q74" s="186" t="s">
        <v>1624</v>
      </c>
      <c r="R74" s="189" t="s">
        <v>1053</v>
      </c>
      <c r="U74" s="190" t="s">
        <v>69</v>
      </c>
      <c r="V74" s="190" t="s">
        <v>283</v>
      </c>
      <c r="W74" s="190" t="s">
        <v>2117</v>
      </c>
    </row>
    <row r="75" spans="1:25" s="190" customFormat="1" ht="62.4">
      <c r="A75" s="185">
        <v>5</v>
      </c>
      <c r="B75" s="186" t="s">
        <v>1672</v>
      </c>
      <c r="C75" s="199" t="s">
        <v>1730</v>
      </c>
      <c r="D75" s="199" t="s">
        <v>2268</v>
      </c>
      <c r="E75" s="186" t="s">
        <v>2272</v>
      </c>
      <c r="F75" s="201" t="s">
        <v>1054</v>
      </c>
      <c r="G75" s="186" t="s">
        <v>2273</v>
      </c>
      <c r="H75" s="187" t="s">
        <v>1705</v>
      </c>
      <c r="I75" s="186" t="s">
        <v>2274</v>
      </c>
      <c r="J75" s="191" t="s">
        <v>1710</v>
      </c>
      <c r="K75" s="185"/>
      <c r="L75" s="202">
        <v>44764</v>
      </c>
      <c r="M75" s="202">
        <v>44764</v>
      </c>
      <c r="N75" s="186"/>
      <c r="O75" s="191" t="s">
        <v>960</v>
      </c>
      <c r="P75" s="191" t="s">
        <v>960</v>
      </c>
      <c r="Q75" s="199" t="s">
        <v>1624</v>
      </c>
      <c r="R75" s="189" t="s">
        <v>1055</v>
      </c>
      <c r="S75" s="82" t="s">
        <v>1056</v>
      </c>
      <c r="T75" s="82"/>
      <c r="U75" s="83" t="s">
        <v>69</v>
      </c>
      <c r="V75" s="83" t="s">
        <v>929</v>
      </c>
      <c r="W75" s="82" t="s">
        <v>2103</v>
      </c>
    </row>
    <row r="76" spans="1:25" s="190" customFormat="1" ht="74.25" customHeight="1">
      <c r="A76" s="185">
        <v>6</v>
      </c>
      <c r="B76" s="199" t="s">
        <v>1672</v>
      </c>
      <c r="C76" s="199" t="s">
        <v>1730</v>
      </c>
      <c r="D76" s="199" t="s">
        <v>2268</v>
      </c>
      <c r="E76" s="186" t="s">
        <v>2275</v>
      </c>
      <c r="F76" s="201" t="s">
        <v>1057</v>
      </c>
      <c r="G76" s="186" t="s">
        <v>2276</v>
      </c>
      <c r="H76" s="187" t="s">
        <v>1705</v>
      </c>
      <c r="I76" s="186" t="s">
        <v>2277</v>
      </c>
      <c r="J76" s="191" t="s">
        <v>1710</v>
      </c>
      <c r="K76" s="191"/>
      <c r="L76" s="202">
        <v>44897</v>
      </c>
      <c r="M76" s="202">
        <v>44898</v>
      </c>
      <c r="N76" s="186"/>
      <c r="O76" s="191" t="s">
        <v>960</v>
      </c>
      <c r="P76" s="191" t="s">
        <v>961</v>
      </c>
      <c r="Q76" s="199" t="s">
        <v>1624</v>
      </c>
      <c r="R76" s="189" t="s">
        <v>1058</v>
      </c>
      <c r="S76" s="82" t="s">
        <v>1059</v>
      </c>
      <c r="T76" s="82"/>
      <c r="U76" s="83" t="s">
        <v>69</v>
      </c>
      <c r="V76" s="83" t="s">
        <v>91</v>
      </c>
      <c r="W76" s="82" t="s">
        <v>2103</v>
      </c>
      <c r="X76" s="82"/>
      <c r="Y76" s="82"/>
    </row>
    <row r="77" spans="1:25" s="190" customFormat="1" ht="64.8">
      <c r="A77" s="185">
        <v>7</v>
      </c>
      <c r="B77" s="199" t="s">
        <v>1672</v>
      </c>
      <c r="C77" s="199" t="s">
        <v>1730</v>
      </c>
      <c r="D77" s="199" t="s">
        <v>2268</v>
      </c>
      <c r="E77" s="186" t="s">
        <v>2278</v>
      </c>
      <c r="F77" s="201" t="s">
        <v>1060</v>
      </c>
      <c r="G77" s="186" t="s">
        <v>2276</v>
      </c>
      <c r="H77" s="187" t="s">
        <v>1705</v>
      </c>
      <c r="I77" s="186" t="s">
        <v>2277</v>
      </c>
      <c r="J77" s="191" t="s">
        <v>1710</v>
      </c>
      <c r="K77" s="191"/>
      <c r="L77" s="202">
        <v>44897</v>
      </c>
      <c r="M77" s="202">
        <v>44898</v>
      </c>
      <c r="N77" s="186"/>
      <c r="O77" s="191" t="s">
        <v>960</v>
      </c>
      <c r="P77" s="191" t="s">
        <v>961</v>
      </c>
      <c r="Q77" s="199" t="s">
        <v>1624</v>
      </c>
      <c r="R77" s="189" t="s">
        <v>1058</v>
      </c>
      <c r="S77" s="82" t="s">
        <v>1061</v>
      </c>
      <c r="T77" s="82"/>
      <c r="U77" s="83" t="s">
        <v>69</v>
      </c>
      <c r="V77" s="83" t="s">
        <v>91</v>
      </c>
      <c r="W77" s="82" t="s">
        <v>2103</v>
      </c>
      <c r="X77" s="82"/>
      <c r="Y77" s="82"/>
    </row>
    <row r="78" spans="1:25" s="190" customFormat="1" ht="48.6">
      <c r="A78" s="185">
        <v>8</v>
      </c>
      <c r="B78" s="186" t="s">
        <v>1672</v>
      </c>
      <c r="C78" s="186" t="s">
        <v>1730</v>
      </c>
      <c r="D78" s="186" t="s">
        <v>2268</v>
      </c>
      <c r="E78" s="186" t="s">
        <v>2279</v>
      </c>
      <c r="F78" s="186" t="s">
        <v>1062</v>
      </c>
      <c r="G78" s="186" t="s">
        <v>2280</v>
      </c>
      <c r="H78" s="187" t="s">
        <v>1705</v>
      </c>
      <c r="I78" s="186" t="s">
        <v>2271</v>
      </c>
      <c r="J78" s="185" t="s">
        <v>1710</v>
      </c>
      <c r="K78" s="185"/>
      <c r="L78" s="188">
        <v>44567</v>
      </c>
      <c r="M78" s="188">
        <v>44568</v>
      </c>
      <c r="N78" s="186" t="s">
        <v>1063</v>
      </c>
      <c r="O78" s="185" t="s">
        <v>960</v>
      </c>
      <c r="P78" s="185" t="s">
        <v>961</v>
      </c>
      <c r="Q78" s="186" t="s">
        <v>1624</v>
      </c>
      <c r="R78" s="189" t="s">
        <v>1053</v>
      </c>
      <c r="U78" s="190" t="s">
        <v>69</v>
      </c>
      <c r="V78" s="190" t="s">
        <v>283</v>
      </c>
      <c r="W78" s="190" t="s">
        <v>2117</v>
      </c>
    </row>
    <row r="79" spans="1:25" s="190" customFormat="1" ht="48.6">
      <c r="A79" s="185">
        <v>9</v>
      </c>
      <c r="B79" s="186" t="s">
        <v>1672</v>
      </c>
      <c r="C79" s="186" t="s">
        <v>1730</v>
      </c>
      <c r="D79" s="186" t="s">
        <v>2268</v>
      </c>
      <c r="E79" s="186" t="s">
        <v>2281</v>
      </c>
      <c r="F79" s="186" t="s">
        <v>1064</v>
      </c>
      <c r="G79" s="186" t="s">
        <v>2270</v>
      </c>
      <c r="H79" s="187" t="s">
        <v>1705</v>
      </c>
      <c r="I79" s="186" t="s">
        <v>2271</v>
      </c>
      <c r="J79" s="185" t="s">
        <v>1710</v>
      </c>
      <c r="K79" s="185"/>
      <c r="L79" s="188">
        <v>44567</v>
      </c>
      <c r="M79" s="188">
        <v>44568</v>
      </c>
      <c r="N79" s="186" t="s">
        <v>1065</v>
      </c>
      <c r="O79" s="185" t="s">
        <v>960</v>
      </c>
      <c r="P79" s="185" t="s">
        <v>961</v>
      </c>
      <c r="Q79" s="186" t="s">
        <v>1624</v>
      </c>
      <c r="R79" s="189" t="s">
        <v>1053</v>
      </c>
      <c r="U79" s="190" t="s">
        <v>69</v>
      </c>
      <c r="V79" s="190" t="s">
        <v>283</v>
      </c>
      <c r="W79" s="190" t="s">
        <v>2117</v>
      </c>
    </row>
    <row r="80" spans="1:25" s="190" customFormat="1" ht="49.5" customHeight="1">
      <c r="A80" s="185">
        <v>10</v>
      </c>
      <c r="B80" s="199" t="s">
        <v>1672</v>
      </c>
      <c r="C80" s="199" t="s">
        <v>1730</v>
      </c>
      <c r="D80" s="186" t="s">
        <v>2282</v>
      </c>
      <c r="E80" s="186" t="s">
        <v>2283</v>
      </c>
      <c r="F80" s="201" t="s">
        <v>1066</v>
      </c>
      <c r="G80" s="186" t="s">
        <v>2276</v>
      </c>
      <c r="H80" s="187" t="s">
        <v>1705</v>
      </c>
      <c r="I80" s="186" t="s">
        <v>2277</v>
      </c>
      <c r="J80" s="191" t="s">
        <v>1710</v>
      </c>
      <c r="K80" s="191"/>
      <c r="L80" s="202">
        <v>44897</v>
      </c>
      <c r="M80" s="202">
        <v>44898</v>
      </c>
      <c r="N80" s="186"/>
      <c r="O80" s="191" t="s">
        <v>960</v>
      </c>
      <c r="P80" s="191" t="s">
        <v>960</v>
      </c>
      <c r="Q80" s="199" t="s">
        <v>1624</v>
      </c>
      <c r="R80" s="189" t="s">
        <v>1058</v>
      </c>
      <c r="S80" s="82" t="s">
        <v>1056</v>
      </c>
      <c r="T80" s="82"/>
      <c r="U80" s="83" t="s">
        <v>69</v>
      </c>
      <c r="V80" s="83" t="s">
        <v>91</v>
      </c>
      <c r="W80" s="82" t="s">
        <v>2103</v>
      </c>
      <c r="X80" s="82"/>
      <c r="Y80" s="82"/>
    </row>
    <row r="81" spans="1:25" s="190" customFormat="1" ht="49.5" customHeight="1">
      <c r="A81" s="185">
        <v>11</v>
      </c>
      <c r="B81" s="199" t="s">
        <v>1672</v>
      </c>
      <c r="C81" s="186" t="s">
        <v>1730</v>
      </c>
      <c r="D81" s="201" t="s">
        <v>2284</v>
      </c>
      <c r="E81" s="186" t="s">
        <v>2285</v>
      </c>
      <c r="F81" s="201" t="s">
        <v>1067</v>
      </c>
      <c r="G81" s="186" t="s">
        <v>2276</v>
      </c>
      <c r="H81" s="187" t="s">
        <v>1705</v>
      </c>
      <c r="I81" s="186" t="s">
        <v>2277</v>
      </c>
      <c r="J81" s="191" t="s">
        <v>1710</v>
      </c>
      <c r="K81" s="191"/>
      <c r="L81" s="188">
        <v>44897</v>
      </c>
      <c r="M81" s="188">
        <v>44898</v>
      </c>
      <c r="N81" s="186"/>
      <c r="O81" s="191" t="s">
        <v>961</v>
      </c>
      <c r="P81" s="191" t="s">
        <v>961</v>
      </c>
      <c r="Q81" s="199" t="s">
        <v>1624</v>
      </c>
      <c r="R81" s="189"/>
      <c r="S81" s="82"/>
      <c r="T81" s="82"/>
      <c r="U81" s="83"/>
      <c r="V81" s="83"/>
      <c r="W81" s="82"/>
      <c r="X81" s="82"/>
      <c r="Y81" s="82"/>
    </row>
    <row r="82" spans="1:25" s="190" customFormat="1" ht="49.5" customHeight="1">
      <c r="A82" s="185">
        <v>12</v>
      </c>
      <c r="B82" s="199" t="s">
        <v>1672</v>
      </c>
      <c r="C82" s="186" t="s">
        <v>1730</v>
      </c>
      <c r="D82" s="201" t="s">
        <v>2284</v>
      </c>
      <c r="E82" s="186" t="s">
        <v>2286</v>
      </c>
      <c r="F82" s="201" t="s">
        <v>2287</v>
      </c>
      <c r="G82" s="186" t="s">
        <v>2288</v>
      </c>
      <c r="H82" s="187" t="s">
        <v>1705</v>
      </c>
      <c r="I82" s="186" t="s">
        <v>2289</v>
      </c>
      <c r="J82" s="191" t="s">
        <v>1710</v>
      </c>
      <c r="K82" s="191"/>
      <c r="L82" s="188">
        <v>44883</v>
      </c>
      <c r="M82" s="188">
        <v>44884</v>
      </c>
      <c r="N82" s="186"/>
      <c r="O82" s="191" t="s">
        <v>961</v>
      </c>
      <c r="P82" s="191" t="s">
        <v>961</v>
      </c>
      <c r="Q82" s="199" t="s">
        <v>1596</v>
      </c>
      <c r="R82" s="189"/>
      <c r="S82" s="82"/>
      <c r="T82" s="82"/>
      <c r="U82" s="83"/>
      <c r="V82" s="83"/>
      <c r="W82" s="82"/>
      <c r="X82" s="82"/>
      <c r="Y82" s="82"/>
    </row>
    <row r="83" spans="1:25" ht="32.4">
      <c r="A83" s="192"/>
      <c r="B83" s="193"/>
      <c r="C83" s="194" t="s">
        <v>2290</v>
      </c>
      <c r="D83" s="195"/>
      <c r="E83" s="195"/>
      <c r="F83" s="195"/>
      <c r="G83" s="195"/>
      <c r="H83" s="196"/>
      <c r="I83" s="195" t="s">
        <v>2291</v>
      </c>
      <c r="J83" s="195" t="s">
        <v>2209</v>
      </c>
      <c r="K83" s="197"/>
      <c r="L83" s="195"/>
      <c r="M83" s="195"/>
      <c r="N83" s="192"/>
      <c r="O83" s="192"/>
      <c r="P83" s="192"/>
      <c r="Q83" s="192"/>
      <c r="R83" s="198"/>
    </row>
    <row r="84" spans="1:25" s="212" customFormat="1" ht="62.4">
      <c r="A84" s="206" t="s">
        <v>67</v>
      </c>
      <c r="B84" s="199" t="s">
        <v>1672</v>
      </c>
      <c r="C84" s="186" t="s">
        <v>1758</v>
      </c>
      <c r="D84" s="201" t="s">
        <v>2292</v>
      </c>
      <c r="E84" s="186" t="s">
        <v>1068</v>
      </c>
      <c r="F84" s="186" t="s">
        <v>1069</v>
      </c>
      <c r="G84" s="186" t="s">
        <v>1070</v>
      </c>
      <c r="H84" s="187" t="s">
        <v>1705</v>
      </c>
      <c r="I84" s="185" t="s">
        <v>2293</v>
      </c>
      <c r="J84" s="185" t="s">
        <v>1643</v>
      </c>
      <c r="K84" s="209"/>
      <c r="L84" s="188">
        <v>44703</v>
      </c>
      <c r="M84" s="188">
        <v>44708</v>
      </c>
      <c r="N84" s="206"/>
      <c r="O84" s="206" t="s">
        <v>960</v>
      </c>
      <c r="P84" s="185" t="s">
        <v>1643</v>
      </c>
      <c r="Q84" s="191" t="s">
        <v>2254</v>
      </c>
      <c r="R84" s="207"/>
    </row>
    <row r="85" spans="1:25" s="212" customFormat="1" ht="46.8">
      <c r="A85" s="206" t="s">
        <v>77</v>
      </c>
      <c r="B85" s="199" t="s">
        <v>1672</v>
      </c>
      <c r="C85" s="186" t="s">
        <v>1758</v>
      </c>
      <c r="D85" s="201" t="s">
        <v>2292</v>
      </c>
      <c r="E85" s="186" t="s">
        <v>1071</v>
      </c>
      <c r="F85" s="186" t="s">
        <v>1072</v>
      </c>
      <c r="G85" s="186" t="s">
        <v>1070</v>
      </c>
      <c r="H85" s="187" t="s">
        <v>1705</v>
      </c>
      <c r="I85" s="185" t="s">
        <v>2293</v>
      </c>
      <c r="J85" s="185" t="s">
        <v>1643</v>
      </c>
      <c r="K85" s="209"/>
      <c r="L85" s="188">
        <v>44703</v>
      </c>
      <c r="M85" s="188">
        <v>44708</v>
      </c>
      <c r="N85" s="206"/>
      <c r="O85" s="206" t="s">
        <v>960</v>
      </c>
      <c r="P85" s="185" t="s">
        <v>1643</v>
      </c>
      <c r="Q85" s="191" t="s">
        <v>2254</v>
      </c>
      <c r="R85" s="207"/>
    </row>
    <row r="86" spans="1:25" s="212" customFormat="1" ht="62.4">
      <c r="A86" s="206" t="s">
        <v>104</v>
      </c>
      <c r="B86" s="199" t="s">
        <v>1672</v>
      </c>
      <c r="C86" s="186" t="s">
        <v>1758</v>
      </c>
      <c r="D86" s="201" t="s">
        <v>2292</v>
      </c>
      <c r="E86" s="186" t="s">
        <v>1073</v>
      </c>
      <c r="F86" s="186" t="s">
        <v>1074</v>
      </c>
      <c r="G86" s="186" t="s">
        <v>1075</v>
      </c>
      <c r="H86" s="187" t="s">
        <v>1705</v>
      </c>
      <c r="I86" s="185" t="s">
        <v>2294</v>
      </c>
      <c r="J86" s="185" t="s">
        <v>1643</v>
      </c>
      <c r="K86" s="209"/>
      <c r="L86" s="188">
        <v>44812</v>
      </c>
      <c r="M86" s="188">
        <v>44812</v>
      </c>
      <c r="N86" s="206"/>
      <c r="O86" s="206" t="s">
        <v>960</v>
      </c>
      <c r="P86" s="185" t="s">
        <v>1643</v>
      </c>
      <c r="Q86" s="191" t="s">
        <v>2254</v>
      </c>
      <c r="R86" s="207"/>
    </row>
    <row r="87" spans="1:25" s="212" customFormat="1" ht="46.8">
      <c r="A87" s="206" t="s">
        <v>394</v>
      </c>
      <c r="B87" s="199" t="s">
        <v>1672</v>
      </c>
      <c r="C87" s="186" t="s">
        <v>1758</v>
      </c>
      <c r="D87" s="201" t="s">
        <v>2292</v>
      </c>
      <c r="E87" s="186" t="s">
        <v>1076</v>
      </c>
      <c r="F87" s="186" t="s">
        <v>1077</v>
      </c>
      <c r="G87" s="186" t="s">
        <v>1075</v>
      </c>
      <c r="H87" s="187" t="s">
        <v>1705</v>
      </c>
      <c r="I87" s="185" t="s">
        <v>2294</v>
      </c>
      <c r="J87" s="185" t="s">
        <v>1643</v>
      </c>
      <c r="K87" s="209"/>
      <c r="L87" s="188">
        <v>44812</v>
      </c>
      <c r="M87" s="188">
        <v>44812</v>
      </c>
      <c r="N87" s="206"/>
      <c r="O87" s="206" t="s">
        <v>960</v>
      </c>
      <c r="P87" s="185" t="s">
        <v>1643</v>
      </c>
      <c r="Q87" s="191" t="s">
        <v>2254</v>
      </c>
      <c r="R87" s="207"/>
    </row>
    <row r="88" spans="1:25" s="212" customFormat="1" ht="32.4">
      <c r="A88" s="206" t="s">
        <v>167</v>
      </c>
      <c r="B88" s="199" t="s">
        <v>1672</v>
      </c>
      <c r="C88" s="186" t="s">
        <v>1758</v>
      </c>
      <c r="D88" s="201" t="s">
        <v>2292</v>
      </c>
      <c r="E88" s="186" t="s">
        <v>2295</v>
      </c>
      <c r="F88" s="186" t="s">
        <v>2296</v>
      </c>
      <c r="G88" s="186" t="s">
        <v>2297</v>
      </c>
      <c r="H88" s="187" t="s">
        <v>1705</v>
      </c>
      <c r="I88" s="185" t="s">
        <v>2294</v>
      </c>
      <c r="J88" s="185" t="s">
        <v>1710</v>
      </c>
      <c r="K88" s="209"/>
      <c r="L88" s="188">
        <v>44883</v>
      </c>
      <c r="M88" s="188">
        <v>44884</v>
      </c>
      <c r="N88" s="206"/>
      <c r="O88" s="206" t="s">
        <v>960</v>
      </c>
      <c r="P88" s="185" t="s">
        <v>1643</v>
      </c>
      <c r="Q88" s="191" t="s">
        <v>1596</v>
      </c>
      <c r="R88" s="207"/>
    </row>
    <row r="89" spans="1:25" s="212" customFormat="1" ht="32.4">
      <c r="A89" s="206" t="s">
        <v>97</v>
      </c>
      <c r="B89" s="199" t="s">
        <v>1672</v>
      </c>
      <c r="C89" s="186" t="s">
        <v>1758</v>
      </c>
      <c r="D89" s="201" t="s">
        <v>2292</v>
      </c>
      <c r="E89" s="186" t="s">
        <v>2298</v>
      </c>
      <c r="F89" s="186" t="s">
        <v>2299</v>
      </c>
      <c r="G89" s="186" t="s">
        <v>2297</v>
      </c>
      <c r="H89" s="187" t="s">
        <v>1705</v>
      </c>
      <c r="I89" s="185" t="s">
        <v>2294</v>
      </c>
      <c r="J89" s="185" t="s">
        <v>1710</v>
      </c>
      <c r="K89" s="209"/>
      <c r="L89" s="188">
        <v>44883</v>
      </c>
      <c r="M89" s="188">
        <v>44884</v>
      </c>
      <c r="N89" s="206"/>
      <c r="O89" s="206" t="s">
        <v>960</v>
      </c>
      <c r="P89" s="185" t="s">
        <v>1643</v>
      </c>
      <c r="Q89" s="191" t="s">
        <v>1596</v>
      </c>
      <c r="R89" s="207"/>
    </row>
    <row r="90" spans="1:25" s="212" customFormat="1">
      <c r="A90" s="206" t="s">
        <v>572</v>
      </c>
      <c r="B90" s="199" t="s">
        <v>1672</v>
      </c>
      <c r="C90" s="186" t="s">
        <v>1758</v>
      </c>
      <c r="D90" s="201" t="s">
        <v>2292</v>
      </c>
      <c r="E90" s="186" t="s">
        <v>2300</v>
      </c>
      <c r="F90" s="186" t="s">
        <v>2301</v>
      </c>
      <c r="G90" s="186" t="s">
        <v>2297</v>
      </c>
      <c r="H90" s="187" t="s">
        <v>1705</v>
      </c>
      <c r="I90" s="185" t="s">
        <v>2294</v>
      </c>
      <c r="J90" s="185" t="s">
        <v>1710</v>
      </c>
      <c r="K90" s="209"/>
      <c r="L90" s="188">
        <v>44883</v>
      </c>
      <c r="M90" s="188">
        <v>44884</v>
      </c>
      <c r="N90" s="206"/>
      <c r="O90" s="206" t="s">
        <v>960</v>
      </c>
      <c r="P90" s="185" t="s">
        <v>1643</v>
      </c>
      <c r="Q90" s="191" t="s">
        <v>1596</v>
      </c>
      <c r="R90" s="207"/>
    </row>
    <row r="91" spans="1:25" s="212" customFormat="1" ht="32.4">
      <c r="A91" s="206" t="s">
        <v>576</v>
      </c>
      <c r="B91" s="199" t="s">
        <v>1672</v>
      </c>
      <c r="C91" s="186" t="s">
        <v>1758</v>
      </c>
      <c r="D91" s="201" t="s">
        <v>2292</v>
      </c>
      <c r="E91" s="186" t="s">
        <v>2302</v>
      </c>
      <c r="F91" s="186" t="s">
        <v>2303</v>
      </c>
      <c r="G91" s="186" t="s">
        <v>2304</v>
      </c>
      <c r="H91" s="187" t="s">
        <v>1705</v>
      </c>
      <c r="I91" s="185" t="s">
        <v>2294</v>
      </c>
      <c r="J91" s="185" t="s">
        <v>1710</v>
      </c>
      <c r="K91" s="209"/>
      <c r="L91" s="188">
        <v>44869</v>
      </c>
      <c r="M91" s="188">
        <v>44870</v>
      </c>
      <c r="N91" s="206"/>
      <c r="O91" s="206" t="s">
        <v>960</v>
      </c>
      <c r="P91" s="185" t="s">
        <v>1643</v>
      </c>
      <c r="Q91" s="191" t="s">
        <v>1596</v>
      </c>
      <c r="R91" s="207"/>
    </row>
    <row r="92" spans="1:25" s="212" customFormat="1" ht="32.4">
      <c r="A92" s="206" t="s">
        <v>578</v>
      </c>
      <c r="B92" s="199" t="s">
        <v>1672</v>
      </c>
      <c r="C92" s="186" t="s">
        <v>1758</v>
      </c>
      <c r="D92" s="201" t="s">
        <v>2292</v>
      </c>
      <c r="E92" s="186" t="s">
        <v>2305</v>
      </c>
      <c r="F92" s="186" t="s">
        <v>2306</v>
      </c>
      <c r="G92" s="186" t="s">
        <v>2297</v>
      </c>
      <c r="H92" s="187" t="s">
        <v>1705</v>
      </c>
      <c r="I92" s="185" t="s">
        <v>2294</v>
      </c>
      <c r="J92" s="185" t="s">
        <v>1710</v>
      </c>
      <c r="K92" s="209"/>
      <c r="L92" s="188">
        <v>44883</v>
      </c>
      <c r="M92" s="188">
        <v>44884</v>
      </c>
      <c r="N92" s="206"/>
      <c r="O92" s="206" t="s">
        <v>960</v>
      </c>
      <c r="P92" s="185" t="s">
        <v>1643</v>
      </c>
      <c r="Q92" s="191" t="s">
        <v>1596</v>
      </c>
      <c r="R92" s="207"/>
    </row>
    <row r="93" spans="1:25" s="212" customFormat="1" ht="32.4">
      <c r="A93" s="206" t="s">
        <v>70</v>
      </c>
      <c r="B93" s="199" t="s">
        <v>1672</v>
      </c>
      <c r="C93" s="186" t="s">
        <v>1758</v>
      </c>
      <c r="D93" s="201" t="s">
        <v>1790</v>
      </c>
      <c r="E93" s="186" t="s">
        <v>2307</v>
      </c>
      <c r="F93" s="186" t="s">
        <v>2308</v>
      </c>
      <c r="G93" s="186" t="s">
        <v>2309</v>
      </c>
      <c r="H93" s="187" t="s">
        <v>1705</v>
      </c>
      <c r="I93" s="185" t="s">
        <v>2294</v>
      </c>
      <c r="J93" s="185" t="s">
        <v>1710</v>
      </c>
      <c r="K93" s="209"/>
      <c r="L93" s="188">
        <v>44883</v>
      </c>
      <c r="M93" s="188">
        <v>44884</v>
      </c>
      <c r="N93" s="206"/>
      <c r="O93" s="206" t="s">
        <v>960</v>
      </c>
      <c r="P93" s="185" t="s">
        <v>1643</v>
      </c>
      <c r="Q93" s="186" t="s">
        <v>1596</v>
      </c>
      <c r="R93" s="207"/>
    </row>
    <row r="94" spans="1:25" s="212" customFormat="1" ht="32.4">
      <c r="A94" s="206" t="s">
        <v>111</v>
      </c>
      <c r="B94" s="199" t="s">
        <v>1672</v>
      </c>
      <c r="C94" s="186" t="s">
        <v>1758</v>
      </c>
      <c r="D94" s="201" t="s">
        <v>1790</v>
      </c>
      <c r="E94" s="186" t="s">
        <v>2310</v>
      </c>
      <c r="F94" s="186" t="s">
        <v>2311</v>
      </c>
      <c r="G94" s="186" t="s">
        <v>2309</v>
      </c>
      <c r="H94" s="187" t="s">
        <v>1705</v>
      </c>
      <c r="I94" s="185" t="s">
        <v>2294</v>
      </c>
      <c r="J94" s="185" t="s">
        <v>1710</v>
      </c>
      <c r="K94" s="209"/>
      <c r="L94" s="188">
        <v>44883</v>
      </c>
      <c r="M94" s="188">
        <v>44884</v>
      </c>
      <c r="N94" s="206"/>
      <c r="O94" s="206" t="s">
        <v>961</v>
      </c>
      <c r="P94" s="185" t="s">
        <v>1643</v>
      </c>
      <c r="Q94" s="186" t="s">
        <v>1596</v>
      </c>
      <c r="R94" s="207"/>
    </row>
    <row r="95" spans="1:25" s="212" customFormat="1" ht="48.6">
      <c r="A95" s="206" t="s">
        <v>91</v>
      </c>
      <c r="B95" s="199" t="s">
        <v>1672</v>
      </c>
      <c r="C95" s="186" t="s">
        <v>1758</v>
      </c>
      <c r="D95" s="201" t="s">
        <v>1790</v>
      </c>
      <c r="E95" s="186" t="s">
        <v>2312</v>
      </c>
      <c r="F95" s="186" t="s">
        <v>2313</v>
      </c>
      <c r="G95" s="186" t="s">
        <v>2309</v>
      </c>
      <c r="H95" s="187" t="s">
        <v>1705</v>
      </c>
      <c r="I95" s="185" t="s">
        <v>2294</v>
      </c>
      <c r="J95" s="185" t="s">
        <v>1710</v>
      </c>
      <c r="K95" s="209"/>
      <c r="L95" s="188">
        <v>44883</v>
      </c>
      <c r="M95" s="188">
        <v>44884</v>
      </c>
      <c r="N95" s="206"/>
      <c r="O95" s="206" t="s">
        <v>960</v>
      </c>
      <c r="P95" s="185" t="s">
        <v>1643</v>
      </c>
      <c r="Q95" s="186" t="s">
        <v>1596</v>
      </c>
      <c r="R95" s="207"/>
    </row>
    <row r="96" spans="1:25" s="212" customFormat="1">
      <c r="A96" s="206" t="s">
        <v>593</v>
      </c>
      <c r="B96" s="199" t="s">
        <v>1672</v>
      </c>
      <c r="C96" s="204" t="s">
        <v>1758</v>
      </c>
      <c r="D96" s="215" t="s">
        <v>1773</v>
      </c>
      <c r="E96" s="204" t="s">
        <v>2314</v>
      </c>
      <c r="F96" s="215" t="s">
        <v>2315</v>
      </c>
      <c r="G96" s="204" t="s">
        <v>2316</v>
      </c>
      <c r="H96" s="187" t="s">
        <v>1705</v>
      </c>
      <c r="I96" s="216" t="s">
        <v>2294</v>
      </c>
      <c r="J96" s="216" t="s">
        <v>1710</v>
      </c>
      <c r="K96" s="209"/>
      <c r="L96" s="188">
        <v>44883</v>
      </c>
      <c r="M96" s="188">
        <v>44884</v>
      </c>
      <c r="N96" s="206"/>
      <c r="O96" s="206" t="s">
        <v>960</v>
      </c>
      <c r="P96" s="216" t="s">
        <v>1710</v>
      </c>
      <c r="Q96" s="204" t="s">
        <v>1596</v>
      </c>
      <c r="R96" s="207"/>
    </row>
    <row r="97" spans="1:25" s="212" customFormat="1" ht="32.4">
      <c r="A97" s="206" t="s">
        <v>600</v>
      </c>
      <c r="B97" s="199" t="s">
        <v>1672</v>
      </c>
      <c r="C97" s="204" t="s">
        <v>1758</v>
      </c>
      <c r="D97" s="215" t="s">
        <v>1773</v>
      </c>
      <c r="E97" s="204" t="s">
        <v>2317</v>
      </c>
      <c r="F97" s="215" t="s">
        <v>2318</v>
      </c>
      <c r="G97" s="204" t="s">
        <v>2316</v>
      </c>
      <c r="H97" s="187" t="s">
        <v>1705</v>
      </c>
      <c r="I97" s="216" t="s">
        <v>2294</v>
      </c>
      <c r="J97" s="216" t="s">
        <v>1710</v>
      </c>
      <c r="K97" s="209"/>
      <c r="L97" s="188">
        <v>44883</v>
      </c>
      <c r="M97" s="188">
        <v>44884</v>
      </c>
      <c r="N97" s="206"/>
      <c r="O97" s="206" t="s">
        <v>960</v>
      </c>
      <c r="P97" s="216" t="s">
        <v>1710</v>
      </c>
      <c r="Q97" s="217" t="s">
        <v>1596</v>
      </c>
      <c r="R97" s="207"/>
    </row>
    <row r="98" spans="1:25" s="212" customFormat="1">
      <c r="A98" s="206" t="s">
        <v>79</v>
      </c>
      <c r="B98" s="199" t="s">
        <v>1672</v>
      </c>
      <c r="C98" s="204" t="s">
        <v>1758</v>
      </c>
      <c r="D98" s="215" t="s">
        <v>1773</v>
      </c>
      <c r="E98" s="204" t="s">
        <v>2319</v>
      </c>
      <c r="F98" s="215" t="s">
        <v>2320</v>
      </c>
      <c r="G98" s="204" t="s">
        <v>2316</v>
      </c>
      <c r="H98" s="187" t="s">
        <v>1705</v>
      </c>
      <c r="I98" s="216" t="s">
        <v>2294</v>
      </c>
      <c r="J98" s="216" t="s">
        <v>1710</v>
      </c>
      <c r="K98" s="209"/>
      <c r="L98" s="188">
        <v>44883</v>
      </c>
      <c r="M98" s="188">
        <v>44884</v>
      </c>
      <c r="N98" s="206"/>
      <c r="O98" s="206" t="s">
        <v>960</v>
      </c>
      <c r="P98" s="216" t="s">
        <v>1710</v>
      </c>
      <c r="Q98" s="217" t="s">
        <v>1596</v>
      </c>
      <c r="R98" s="207"/>
    </row>
    <row r="99" spans="1:25" s="212" customFormat="1" ht="32.4">
      <c r="A99" s="206" t="s">
        <v>606</v>
      </c>
      <c r="B99" s="199" t="s">
        <v>1672</v>
      </c>
      <c r="C99" s="186" t="s">
        <v>1758</v>
      </c>
      <c r="D99" s="201" t="s">
        <v>1785</v>
      </c>
      <c r="E99" s="186" t="s">
        <v>2321</v>
      </c>
      <c r="F99" s="186" t="s">
        <v>2322</v>
      </c>
      <c r="G99" s="186" t="s">
        <v>2297</v>
      </c>
      <c r="H99" s="187" t="s">
        <v>1705</v>
      </c>
      <c r="I99" s="185" t="s">
        <v>2294</v>
      </c>
      <c r="J99" s="185" t="s">
        <v>1710</v>
      </c>
      <c r="K99" s="209"/>
      <c r="L99" s="188">
        <v>44883</v>
      </c>
      <c r="M99" s="188">
        <v>44884</v>
      </c>
      <c r="N99" s="206"/>
      <c r="O99" s="206" t="s">
        <v>960</v>
      </c>
      <c r="P99" s="185" t="s">
        <v>1643</v>
      </c>
      <c r="Q99" s="191" t="s">
        <v>1596</v>
      </c>
      <c r="R99" s="207"/>
    </row>
    <row r="100" spans="1:25" s="212" customFormat="1" ht="32.4">
      <c r="A100" s="206" t="s">
        <v>612</v>
      </c>
      <c r="B100" s="199" t="s">
        <v>1672</v>
      </c>
      <c r="C100" s="186" t="s">
        <v>1758</v>
      </c>
      <c r="D100" s="201" t="s">
        <v>1785</v>
      </c>
      <c r="E100" s="186" t="s">
        <v>2323</v>
      </c>
      <c r="F100" s="186" t="s">
        <v>2324</v>
      </c>
      <c r="G100" s="186" t="s">
        <v>2297</v>
      </c>
      <c r="H100" s="187" t="s">
        <v>1705</v>
      </c>
      <c r="I100" s="185" t="s">
        <v>2294</v>
      </c>
      <c r="J100" s="185" t="s">
        <v>1710</v>
      </c>
      <c r="K100" s="209"/>
      <c r="L100" s="188">
        <v>44883</v>
      </c>
      <c r="M100" s="188">
        <v>44884</v>
      </c>
      <c r="N100" s="206"/>
      <c r="O100" s="206" t="s">
        <v>960</v>
      </c>
      <c r="P100" s="185" t="s">
        <v>1643</v>
      </c>
      <c r="Q100" s="191" t="s">
        <v>1596</v>
      </c>
      <c r="R100" s="207"/>
    </row>
    <row r="101" spans="1:25" s="212" customFormat="1" ht="32.4">
      <c r="A101" s="206" t="s">
        <v>614</v>
      </c>
      <c r="B101" s="199" t="s">
        <v>1672</v>
      </c>
      <c r="C101" s="186" t="s">
        <v>1758</v>
      </c>
      <c r="D101" s="201" t="s">
        <v>1785</v>
      </c>
      <c r="E101" s="186" t="s">
        <v>2325</v>
      </c>
      <c r="F101" s="186" t="s">
        <v>2326</v>
      </c>
      <c r="G101" s="186" t="s">
        <v>2297</v>
      </c>
      <c r="H101" s="187" t="s">
        <v>1705</v>
      </c>
      <c r="I101" s="185" t="s">
        <v>2294</v>
      </c>
      <c r="J101" s="185" t="s">
        <v>1710</v>
      </c>
      <c r="K101" s="209"/>
      <c r="L101" s="188">
        <v>44883</v>
      </c>
      <c r="M101" s="188">
        <v>44884</v>
      </c>
      <c r="N101" s="206"/>
      <c r="O101" s="206" t="s">
        <v>960</v>
      </c>
      <c r="P101" s="185" t="s">
        <v>1643</v>
      </c>
      <c r="Q101" s="191" t="s">
        <v>1596</v>
      </c>
      <c r="R101" s="207"/>
    </row>
    <row r="102" spans="1:25" s="212" customFormat="1" ht="48.6">
      <c r="A102" s="206" t="s">
        <v>103</v>
      </c>
      <c r="B102" s="199" t="s">
        <v>1672</v>
      </c>
      <c r="C102" s="186" t="s">
        <v>1758</v>
      </c>
      <c r="D102" s="201" t="s">
        <v>1785</v>
      </c>
      <c r="E102" s="186" t="s">
        <v>2327</v>
      </c>
      <c r="F102" s="186" t="s">
        <v>2328</v>
      </c>
      <c r="G102" s="186" t="s">
        <v>2329</v>
      </c>
      <c r="H102" s="187" t="s">
        <v>1705</v>
      </c>
      <c r="I102" s="185" t="s">
        <v>2294</v>
      </c>
      <c r="J102" s="185" t="s">
        <v>1710</v>
      </c>
      <c r="K102" s="209"/>
      <c r="L102" s="188">
        <v>44897</v>
      </c>
      <c r="M102" s="188">
        <v>44898</v>
      </c>
      <c r="N102" s="206"/>
      <c r="O102" s="206" t="s">
        <v>960</v>
      </c>
      <c r="P102" s="185" t="s">
        <v>1710</v>
      </c>
      <c r="Q102" s="191" t="s">
        <v>1596</v>
      </c>
      <c r="R102" s="207"/>
    </row>
    <row r="103" spans="1:25" s="212" customFormat="1" ht="32.4">
      <c r="A103" s="206" t="s">
        <v>622</v>
      </c>
      <c r="B103" s="199" t="s">
        <v>1672</v>
      </c>
      <c r="C103" s="186" t="s">
        <v>1758</v>
      </c>
      <c r="D103" s="201" t="s">
        <v>1785</v>
      </c>
      <c r="E103" s="186" t="s">
        <v>2330</v>
      </c>
      <c r="F103" s="186" t="s">
        <v>2331</v>
      </c>
      <c r="G103" s="186" t="s">
        <v>2297</v>
      </c>
      <c r="H103" s="187" t="s">
        <v>1705</v>
      </c>
      <c r="I103" s="185" t="s">
        <v>2294</v>
      </c>
      <c r="J103" s="185" t="s">
        <v>1710</v>
      </c>
      <c r="K103" s="209"/>
      <c r="L103" s="188">
        <v>44883</v>
      </c>
      <c r="M103" s="188">
        <v>44884</v>
      </c>
      <c r="N103" s="206"/>
      <c r="O103" s="206" t="s">
        <v>960</v>
      </c>
      <c r="P103" s="185" t="s">
        <v>1643</v>
      </c>
      <c r="Q103" s="191" t="s">
        <v>1596</v>
      </c>
      <c r="R103" s="207"/>
    </row>
    <row r="104" spans="1:25" s="190" customFormat="1" ht="46.8">
      <c r="A104" s="206" t="s">
        <v>624</v>
      </c>
      <c r="B104" s="199" t="s">
        <v>1672</v>
      </c>
      <c r="C104" s="186" t="s">
        <v>1758</v>
      </c>
      <c r="D104" s="186" t="s">
        <v>1778</v>
      </c>
      <c r="E104" s="186" t="s">
        <v>2332</v>
      </c>
      <c r="F104" s="186" t="s">
        <v>2333</v>
      </c>
      <c r="G104" s="186" t="s">
        <v>2309</v>
      </c>
      <c r="H104" s="187" t="s">
        <v>1705</v>
      </c>
      <c r="I104" s="186" t="s">
        <v>2334</v>
      </c>
      <c r="J104" s="185" t="s">
        <v>1710</v>
      </c>
      <c r="K104" s="191"/>
      <c r="L104" s="188">
        <v>44883</v>
      </c>
      <c r="M104" s="188">
        <v>44884</v>
      </c>
      <c r="N104" s="186"/>
      <c r="O104" s="185" t="s">
        <v>960</v>
      </c>
      <c r="P104" s="185" t="s">
        <v>961</v>
      </c>
      <c r="Q104" s="186" t="s">
        <v>1596</v>
      </c>
      <c r="R104" s="189" t="s">
        <v>1078</v>
      </c>
      <c r="S104" s="190" t="s">
        <v>1079</v>
      </c>
      <c r="U104" s="190" t="s">
        <v>69</v>
      </c>
      <c r="V104" s="190" t="s">
        <v>111</v>
      </c>
      <c r="W104" s="190" t="s">
        <v>2103</v>
      </c>
      <c r="X104" s="82"/>
      <c r="Y104" s="82"/>
    </row>
    <row r="105" spans="1:25" s="190" customFormat="1" ht="32.4">
      <c r="A105" s="206" t="s">
        <v>291</v>
      </c>
      <c r="B105" s="186" t="s">
        <v>1672</v>
      </c>
      <c r="C105" s="186" t="s">
        <v>2335</v>
      </c>
      <c r="D105" s="186" t="s">
        <v>2336</v>
      </c>
      <c r="E105" s="186" t="s">
        <v>2337</v>
      </c>
      <c r="F105" s="201" t="s">
        <v>2338</v>
      </c>
      <c r="G105" s="186" t="s">
        <v>2339</v>
      </c>
      <c r="H105" s="187" t="s">
        <v>1705</v>
      </c>
      <c r="I105" s="186" t="s">
        <v>2340</v>
      </c>
      <c r="J105" s="191" t="s">
        <v>1643</v>
      </c>
      <c r="K105" s="185"/>
      <c r="L105" s="202">
        <v>44883</v>
      </c>
      <c r="M105" s="202">
        <v>44884</v>
      </c>
      <c r="N105" s="186"/>
      <c r="O105" s="191" t="s">
        <v>960</v>
      </c>
      <c r="P105" s="191" t="s">
        <v>961</v>
      </c>
      <c r="Q105" s="199" t="s">
        <v>1596</v>
      </c>
      <c r="R105" s="186"/>
      <c r="S105" s="82"/>
      <c r="T105" s="82"/>
      <c r="U105" s="83" t="s">
        <v>69</v>
      </c>
      <c r="V105" s="83" t="s">
        <v>111</v>
      </c>
      <c r="W105" s="82" t="s">
        <v>2103</v>
      </c>
    </row>
    <row r="106" spans="1:25" ht="32.4">
      <c r="A106" s="192"/>
      <c r="B106" s="193"/>
      <c r="C106" s="194" t="s">
        <v>2341</v>
      </c>
      <c r="D106" s="195"/>
      <c r="E106" s="195"/>
      <c r="F106" s="195"/>
      <c r="G106" s="195"/>
      <c r="H106" s="196"/>
      <c r="I106" s="195" t="s">
        <v>2342</v>
      </c>
      <c r="J106" s="195" t="s">
        <v>2343</v>
      </c>
      <c r="K106" s="197"/>
      <c r="L106" s="195"/>
      <c r="M106" s="195"/>
      <c r="N106" s="192"/>
      <c r="O106" s="192"/>
      <c r="P106" s="192"/>
      <c r="Q106" s="192"/>
      <c r="R106" s="198"/>
    </row>
    <row r="107" spans="1:25" s="190" customFormat="1" ht="46.8">
      <c r="A107" s="185">
        <v>1</v>
      </c>
      <c r="B107" s="186" t="s">
        <v>1672</v>
      </c>
      <c r="C107" s="186" t="s">
        <v>1797</v>
      </c>
      <c r="D107" s="186" t="s">
        <v>2344</v>
      </c>
      <c r="E107" s="186" t="s">
        <v>2345</v>
      </c>
      <c r="F107" s="186" t="s">
        <v>1080</v>
      </c>
      <c r="G107" s="186" t="s">
        <v>1081</v>
      </c>
      <c r="H107" s="187" t="s">
        <v>1705</v>
      </c>
      <c r="I107" s="186" t="s">
        <v>1082</v>
      </c>
      <c r="J107" s="185" t="s">
        <v>1643</v>
      </c>
      <c r="K107" s="185"/>
      <c r="L107" s="188">
        <v>44762</v>
      </c>
      <c r="M107" s="188">
        <v>44764</v>
      </c>
      <c r="N107" s="186"/>
      <c r="O107" s="185" t="s">
        <v>960</v>
      </c>
      <c r="P107" s="185" t="s">
        <v>961</v>
      </c>
      <c r="Q107" s="186" t="s">
        <v>1624</v>
      </c>
      <c r="R107" s="189" t="s">
        <v>1083</v>
      </c>
      <c r="S107" s="190" t="s">
        <v>1084</v>
      </c>
      <c r="U107" s="190" t="s">
        <v>69</v>
      </c>
      <c r="V107" s="190" t="s">
        <v>81</v>
      </c>
      <c r="W107" s="190" t="s">
        <v>2103</v>
      </c>
    </row>
    <row r="108" spans="1:25" s="190" customFormat="1" ht="62.4">
      <c r="A108" s="185">
        <v>2</v>
      </c>
      <c r="B108" s="186" t="s">
        <v>1672</v>
      </c>
      <c r="C108" s="186" t="s">
        <v>1797</v>
      </c>
      <c r="D108" s="186" t="s">
        <v>2344</v>
      </c>
      <c r="E108" s="186" t="s">
        <v>2346</v>
      </c>
      <c r="F108" s="186" t="s">
        <v>1085</v>
      </c>
      <c r="G108" s="186" t="s">
        <v>1086</v>
      </c>
      <c r="H108" s="187" t="s">
        <v>1705</v>
      </c>
      <c r="I108" s="186" t="s">
        <v>2347</v>
      </c>
      <c r="J108" s="185" t="s">
        <v>1643</v>
      </c>
      <c r="K108" s="185"/>
      <c r="L108" s="188">
        <v>44830</v>
      </c>
      <c r="M108" s="188">
        <v>44833</v>
      </c>
      <c r="N108" s="186"/>
      <c r="O108" s="185" t="s">
        <v>960</v>
      </c>
      <c r="P108" s="185" t="s">
        <v>961</v>
      </c>
      <c r="Q108" s="186" t="s">
        <v>1624</v>
      </c>
      <c r="R108" s="189" t="s">
        <v>1087</v>
      </c>
      <c r="S108" s="190" t="s">
        <v>1088</v>
      </c>
      <c r="U108" s="190" t="s">
        <v>69</v>
      </c>
      <c r="V108" s="190" t="s">
        <v>106</v>
      </c>
      <c r="W108" s="190" t="s">
        <v>2103</v>
      </c>
    </row>
    <row r="109" spans="1:25" s="190" customFormat="1" ht="64.8">
      <c r="A109" s="185">
        <v>3</v>
      </c>
      <c r="B109" s="186" t="s">
        <v>1672</v>
      </c>
      <c r="C109" s="186" t="s">
        <v>1797</v>
      </c>
      <c r="D109" s="186" t="s">
        <v>2344</v>
      </c>
      <c r="E109" s="186" t="s">
        <v>2348</v>
      </c>
      <c r="F109" s="186" t="s">
        <v>2349</v>
      </c>
      <c r="G109" s="186" t="s">
        <v>2350</v>
      </c>
      <c r="H109" s="187" t="s">
        <v>1705</v>
      </c>
      <c r="I109" s="186" t="s">
        <v>2351</v>
      </c>
      <c r="J109" s="185" t="s">
        <v>1710</v>
      </c>
      <c r="K109" s="185"/>
      <c r="L109" s="188">
        <v>44579</v>
      </c>
      <c r="M109" s="188">
        <v>44580</v>
      </c>
      <c r="N109" s="186"/>
      <c r="O109" s="185" t="s">
        <v>961</v>
      </c>
      <c r="P109" s="185" t="s">
        <v>961</v>
      </c>
      <c r="Q109" s="186" t="s">
        <v>1596</v>
      </c>
      <c r="R109" s="189" t="s">
        <v>1089</v>
      </c>
      <c r="S109" s="190" t="s">
        <v>1084</v>
      </c>
      <c r="U109" s="190" t="s">
        <v>69</v>
      </c>
      <c r="V109" s="190" t="s">
        <v>283</v>
      </c>
      <c r="W109" s="190" t="s">
        <v>2103</v>
      </c>
    </row>
    <row r="110" spans="1:25" s="190" customFormat="1" ht="32.4">
      <c r="A110" s="185">
        <v>4</v>
      </c>
      <c r="B110" s="186" t="s">
        <v>1672</v>
      </c>
      <c r="C110" s="186" t="s">
        <v>1797</v>
      </c>
      <c r="D110" s="186" t="s">
        <v>2344</v>
      </c>
      <c r="E110" s="186" t="s">
        <v>2352</v>
      </c>
      <c r="F110" s="186" t="s">
        <v>2353</v>
      </c>
      <c r="G110" s="186" t="s">
        <v>2354</v>
      </c>
      <c r="H110" s="187" t="s">
        <v>1705</v>
      </c>
      <c r="I110" s="186" t="s">
        <v>2355</v>
      </c>
      <c r="J110" s="185" t="s">
        <v>1710</v>
      </c>
      <c r="K110" s="185"/>
      <c r="L110" s="188">
        <v>44722</v>
      </c>
      <c r="M110" s="188">
        <v>44722</v>
      </c>
      <c r="N110" s="186" t="s">
        <v>1090</v>
      </c>
      <c r="O110" s="185" t="s">
        <v>960</v>
      </c>
      <c r="P110" s="185" t="s">
        <v>961</v>
      </c>
      <c r="Q110" s="186" t="s">
        <v>1596</v>
      </c>
      <c r="R110" s="189" t="s">
        <v>1091</v>
      </c>
      <c r="S110" s="190" t="s">
        <v>1088</v>
      </c>
      <c r="U110" s="190" t="s">
        <v>69</v>
      </c>
      <c r="V110" s="190" t="s">
        <v>81</v>
      </c>
      <c r="W110" s="190" t="s">
        <v>2103</v>
      </c>
    </row>
    <row r="111" spans="1:25" ht="32.4">
      <c r="A111" s="192"/>
      <c r="B111" s="193"/>
      <c r="C111" s="194" t="s">
        <v>2356</v>
      </c>
      <c r="D111" s="195"/>
      <c r="E111" s="195"/>
      <c r="F111" s="195"/>
      <c r="G111" s="195"/>
      <c r="H111" s="196"/>
      <c r="I111" s="195" t="s">
        <v>2357</v>
      </c>
      <c r="J111" s="195" t="s">
        <v>2114</v>
      </c>
      <c r="K111" s="197"/>
      <c r="L111" s="195"/>
      <c r="M111" s="195"/>
      <c r="N111" s="192"/>
      <c r="O111" s="192"/>
      <c r="P111" s="192"/>
      <c r="Q111" s="192"/>
      <c r="R111" s="198"/>
    </row>
    <row r="112" spans="1:25" s="190" customFormat="1" ht="63.6">
      <c r="A112" s="185">
        <v>9</v>
      </c>
      <c r="B112" s="186" t="s">
        <v>2358</v>
      </c>
      <c r="C112" s="186" t="s">
        <v>2359</v>
      </c>
      <c r="D112" s="186" t="s">
        <v>2360</v>
      </c>
      <c r="E112" s="186" t="s">
        <v>2361</v>
      </c>
      <c r="F112" s="186" t="s">
        <v>1092</v>
      </c>
      <c r="G112" s="186" t="s">
        <v>2362</v>
      </c>
      <c r="H112" s="187" t="s">
        <v>1705</v>
      </c>
      <c r="I112" s="186" t="s">
        <v>2334</v>
      </c>
      <c r="J112" s="185" t="s">
        <v>1710</v>
      </c>
      <c r="K112" s="185"/>
      <c r="L112" s="188">
        <v>44897</v>
      </c>
      <c r="M112" s="188">
        <v>44898</v>
      </c>
      <c r="N112" s="186"/>
      <c r="O112" s="185" t="s">
        <v>961</v>
      </c>
      <c r="P112" s="185" t="s">
        <v>961</v>
      </c>
      <c r="Q112" s="186" t="s">
        <v>1624</v>
      </c>
      <c r="R112" s="189" t="s">
        <v>1093</v>
      </c>
      <c r="U112" s="190" t="s">
        <v>69</v>
      </c>
      <c r="V112" s="190" t="s">
        <v>91</v>
      </c>
      <c r="W112" s="190" t="s">
        <v>2103</v>
      </c>
    </row>
    <row r="113" spans="1:25" s="190" customFormat="1" ht="63.6">
      <c r="A113" s="185">
        <v>10</v>
      </c>
      <c r="B113" s="186" t="s">
        <v>2358</v>
      </c>
      <c r="C113" s="186" t="s">
        <v>2359</v>
      </c>
      <c r="D113" s="186" t="s">
        <v>2360</v>
      </c>
      <c r="E113" s="186" t="s">
        <v>2363</v>
      </c>
      <c r="F113" s="186" t="s">
        <v>1094</v>
      </c>
      <c r="G113" s="186" t="s">
        <v>2362</v>
      </c>
      <c r="H113" s="187" t="s">
        <v>1705</v>
      </c>
      <c r="I113" s="186" t="s">
        <v>2334</v>
      </c>
      <c r="J113" s="185" t="s">
        <v>1710</v>
      </c>
      <c r="K113" s="185"/>
      <c r="L113" s="188">
        <v>44897</v>
      </c>
      <c r="M113" s="188">
        <v>44898</v>
      </c>
      <c r="N113" s="186"/>
      <c r="O113" s="185" t="s">
        <v>961</v>
      </c>
      <c r="P113" s="185" t="s">
        <v>961</v>
      </c>
      <c r="Q113" s="186" t="s">
        <v>1624</v>
      </c>
      <c r="R113" s="189" t="s">
        <v>1093</v>
      </c>
      <c r="U113" s="190" t="s">
        <v>69</v>
      </c>
      <c r="V113" s="190" t="s">
        <v>91</v>
      </c>
      <c r="W113" s="190" t="s">
        <v>2103</v>
      </c>
    </row>
    <row r="114" spans="1:25" s="190" customFormat="1" ht="63.6">
      <c r="A114" s="191">
        <v>11</v>
      </c>
      <c r="B114" s="186" t="s">
        <v>1672</v>
      </c>
      <c r="C114" s="186" t="s">
        <v>2359</v>
      </c>
      <c r="D114" s="186" t="s">
        <v>2360</v>
      </c>
      <c r="E114" s="186" t="s">
        <v>2364</v>
      </c>
      <c r="F114" s="186" t="s">
        <v>1095</v>
      </c>
      <c r="G114" s="186" t="s">
        <v>2362</v>
      </c>
      <c r="H114" s="187" t="s">
        <v>1705</v>
      </c>
      <c r="I114" s="186" t="s">
        <v>2334</v>
      </c>
      <c r="J114" s="185" t="s">
        <v>1710</v>
      </c>
      <c r="K114" s="185"/>
      <c r="L114" s="188">
        <v>44897</v>
      </c>
      <c r="M114" s="188">
        <v>44898</v>
      </c>
      <c r="N114" s="186"/>
      <c r="O114" s="185" t="s">
        <v>961</v>
      </c>
      <c r="P114" s="185" t="s">
        <v>961</v>
      </c>
      <c r="Q114" s="186" t="s">
        <v>1624</v>
      </c>
      <c r="R114" s="189" t="s">
        <v>1093</v>
      </c>
      <c r="U114" s="190" t="s">
        <v>69</v>
      </c>
      <c r="V114" s="190" t="s">
        <v>91</v>
      </c>
      <c r="W114" s="190" t="s">
        <v>2103</v>
      </c>
    </row>
    <row r="115" spans="1:25" s="190" customFormat="1" ht="63.6">
      <c r="A115" s="185">
        <v>7</v>
      </c>
      <c r="B115" s="186" t="s">
        <v>1672</v>
      </c>
      <c r="C115" s="186" t="s">
        <v>1813</v>
      </c>
      <c r="D115" s="186" t="s">
        <v>1831</v>
      </c>
      <c r="E115" s="200" t="s">
        <v>1096</v>
      </c>
      <c r="F115" s="186" t="s">
        <v>1097</v>
      </c>
      <c r="G115" s="186" t="s">
        <v>2362</v>
      </c>
      <c r="H115" s="187" t="s">
        <v>1705</v>
      </c>
      <c r="I115" s="186" t="s">
        <v>2334</v>
      </c>
      <c r="J115" s="185" t="s">
        <v>1710</v>
      </c>
      <c r="K115" s="185"/>
      <c r="L115" s="188">
        <v>44897</v>
      </c>
      <c r="M115" s="188">
        <v>44898</v>
      </c>
      <c r="N115" s="186"/>
      <c r="O115" s="185" t="s">
        <v>961</v>
      </c>
      <c r="P115" s="185" t="s">
        <v>961</v>
      </c>
      <c r="Q115" s="186" t="s">
        <v>1624</v>
      </c>
      <c r="R115" s="189" t="s">
        <v>1093</v>
      </c>
      <c r="U115" s="190" t="s">
        <v>69</v>
      </c>
      <c r="V115" s="190" t="s">
        <v>91</v>
      </c>
      <c r="W115" s="190" t="s">
        <v>2103</v>
      </c>
    </row>
    <row r="116" spans="1:25" s="190" customFormat="1" ht="46.8">
      <c r="A116" s="185">
        <v>15</v>
      </c>
      <c r="B116" s="186" t="s">
        <v>1672</v>
      </c>
      <c r="C116" s="186" t="s">
        <v>1813</v>
      </c>
      <c r="D116" s="186" t="s">
        <v>2365</v>
      </c>
      <c r="E116" s="186" t="s">
        <v>1098</v>
      </c>
      <c r="F116" s="186" t="s">
        <v>1099</v>
      </c>
      <c r="G116" s="186" t="s">
        <v>1100</v>
      </c>
      <c r="H116" s="187" t="s">
        <v>1705</v>
      </c>
      <c r="I116" s="186" t="s">
        <v>1020</v>
      </c>
      <c r="J116" s="185" t="s">
        <v>1643</v>
      </c>
      <c r="K116" s="185"/>
      <c r="L116" s="202">
        <v>44876</v>
      </c>
      <c r="M116" s="202">
        <v>44879</v>
      </c>
      <c r="N116" s="186"/>
      <c r="O116" s="185" t="s">
        <v>960</v>
      </c>
      <c r="P116" s="185" t="s">
        <v>960</v>
      </c>
      <c r="Q116" s="186" t="s">
        <v>1624</v>
      </c>
      <c r="R116" s="189" t="s">
        <v>1101</v>
      </c>
    </row>
    <row r="117" spans="1:25" s="190" customFormat="1" ht="63.6">
      <c r="A117" s="191">
        <v>22</v>
      </c>
      <c r="B117" s="186" t="s">
        <v>1672</v>
      </c>
      <c r="C117" s="199" t="s">
        <v>1813</v>
      </c>
      <c r="D117" s="199" t="s">
        <v>1820</v>
      </c>
      <c r="E117" s="186" t="s">
        <v>2366</v>
      </c>
      <c r="F117" s="201" t="s">
        <v>1102</v>
      </c>
      <c r="G117" s="186" t="s">
        <v>2362</v>
      </c>
      <c r="H117" s="187" t="s">
        <v>1705</v>
      </c>
      <c r="I117" s="186" t="s">
        <v>2334</v>
      </c>
      <c r="J117" s="191" t="s">
        <v>1710</v>
      </c>
      <c r="K117" s="191"/>
      <c r="L117" s="188">
        <v>44897</v>
      </c>
      <c r="M117" s="188">
        <v>44898</v>
      </c>
      <c r="N117" s="186"/>
      <c r="O117" s="191" t="s">
        <v>960</v>
      </c>
      <c r="P117" s="191" t="s">
        <v>961</v>
      </c>
      <c r="Q117" s="199" t="s">
        <v>1624</v>
      </c>
      <c r="R117" s="189" t="s">
        <v>1093</v>
      </c>
      <c r="S117" s="82"/>
      <c r="T117" s="82"/>
      <c r="U117" s="83" t="s">
        <v>69</v>
      </c>
      <c r="V117" s="83" t="s">
        <v>91</v>
      </c>
      <c r="W117" s="82" t="s">
        <v>2103</v>
      </c>
      <c r="X117" s="82"/>
      <c r="Y117" s="82"/>
    </row>
    <row r="118" spans="1:25" s="190" customFormat="1" ht="46.8">
      <c r="A118" s="191">
        <v>23</v>
      </c>
      <c r="B118" s="186" t="s">
        <v>1672</v>
      </c>
      <c r="C118" s="199" t="s">
        <v>1813</v>
      </c>
      <c r="D118" s="199" t="s">
        <v>1820</v>
      </c>
      <c r="E118" s="186" t="s">
        <v>2367</v>
      </c>
      <c r="F118" s="201" t="s">
        <v>1103</v>
      </c>
      <c r="G118" s="186" t="s">
        <v>1104</v>
      </c>
      <c r="H118" s="187" t="s">
        <v>1705</v>
      </c>
      <c r="I118" s="186" t="s">
        <v>2368</v>
      </c>
      <c r="J118" s="191" t="s">
        <v>1643</v>
      </c>
      <c r="K118" s="191"/>
      <c r="L118" s="188">
        <v>44897</v>
      </c>
      <c r="M118" s="188">
        <v>44899</v>
      </c>
      <c r="N118" s="186"/>
      <c r="O118" s="191" t="s">
        <v>960</v>
      </c>
      <c r="P118" s="191" t="s">
        <v>961</v>
      </c>
      <c r="Q118" s="199" t="s">
        <v>1624</v>
      </c>
      <c r="R118" s="189" t="s">
        <v>1105</v>
      </c>
      <c r="S118" s="82"/>
      <c r="T118" s="82"/>
      <c r="U118" s="83" t="s">
        <v>69</v>
      </c>
      <c r="V118" s="83" t="s">
        <v>91</v>
      </c>
      <c r="W118" s="82" t="s">
        <v>2103</v>
      </c>
      <c r="X118" s="82"/>
      <c r="Y118" s="82"/>
    </row>
    <row r="119" spans="1:25" s="190" customFormat="1" ht="31.2">
      <c r="A119" s="191">
        <v>24</v>
      </c>
      <c r="B119" s="186" t="s">
        <v>1672</v>
      </c>
      <c r="C119" s="199" t="s">
        <v>1813</v>
      </c>
      <c r="D119" s="199" t="s">
        <v>1820</v>
      </c>
      <c r="E119" s="200" t="s">
        <v>2369</v>
      </c>
      <c r="F119" s="201" t="s">
        <v>1106</v>
      </c>
      <c r="G119" s="186" t="s">
        <v>1107</v>
      </c>
      <c r="H119" s="187" t="s">
        <v>1705</v>
      </c>
      <c r="I119" s="186" t="s">
        <v>1108</v>
      </c>
      <c r="J119" s="191" t="s">
        <v>1643</v>
      </c>
      <c r="K119" s="191"/>
      <c r="L119" s="202">
        <v>44901</v>
      </c>
      <c r="M119" s="202">
        <v>44903</v>
      </c>
      <c r="N119" s="186"/>
      <c r="O119" s="191" t="s">
        <v>961</v>
      </c>
      <c r="P119" s="191" t="s">
        <v>961</v>
      </c>
      <c r="Q119" s="199" t="s">
        <v>1624</v>
      </c>
      <c r="R119" s="186"/>
      <c r="S119" s="82"/>
      <c r="T119" s="82"/>
      <c r="U119" s="83" t="s">
        <v>69</v>
      </c>
      <c r="V119" s="83" t="s">
        <v>91</v>
      </c>
      <c r="W119" s="82" t="s">
        <v>2103</v>
      </c>
      <c r="X119" s="82"/>
      <c r="Y119" s="82"/>
    </row>
    <row r="120" spans="1:25" s="190" customFormat="1" ht="31.2">
      <c r="A120" s="185">
        <v>16</v>
      </c>
      <c r="B120" s="186" t="s">
        <v>1672</v>
      </c>
      <c r="C120" s="186" t="s">
        <v>1813</v>
      </c>
      <c r="D120" s="186" t="s">
        <v>2365</v>
      </c>
      <c r="E120" s="186" t="s">
        <v>1109</v>
      </c>
      <c r="F120" s="186" t="s">
        <v>1110</v>
      </c>
      <c r="G120" s="186" t="s">
        <v>1110</v>
      </c>
      <c r="H120" s="187" t="s">
        <v>1705</v>
      </c>
      <c r="I120" s="186" t="s">
        <v>1111</v>
      </c>
      <c r="J120" s="185" t="s">
        <v>1643</v>
      </c>
      <c r="K120" s="185"/>
      <c r="L120" s="188">
        <v>44773</v>
      </c>
      <c r="M120" s="188">
        <v>44778</v>
      </c>
      <c r="N120" s="186"/>
      <c r="O120" s="185" t="s">
        <v>961</v>
      </c>
      <c r="P120" s="185" t="s">
        <v>961</v>
      </c>
      <c r="Q120" s="186" t="s">
        <v>1624</v>
      </c>
      <c r="R120" s="189" t="s">
        <v>1112</v>
      </c>
    </row>
    <row r="121" spans="1:25" s="190" customFormat="1" ht="63.6">
      <c r="A121" s="191">
        <v>25</v>
      </c>
      <c r="B121" s="186" t="s">
        <v>1672</v>
      </c>
      <c r="C121" s="199" t="s">
        <v>1813</v>
      </c>
      <c r="D121" s="199" t="s">
        <v>1820</v>
      </c>
      <c r="E121" s="186" t="s">
        <v>2370</v>
      </c>
      <c r="F121" s="201" t="s">
        <v>2371</v>
      </c>
      <c r="G121" s="186" t="s">
        <v>2362</v>
      </c>
      <c r="H121" s="187" t="s">
        <v>1705</v>
      </c>
      <c r="I121" s="186" t="s">
        <v>2334</v>
      </c>
      <c r="J121" s="191" t="s">
        <v>1710</v>
      </c>
      <c r="K121" s="191"/>
      <c r="L121" s="188">
        <v>44897</v>
      </c>
      <c r="M121" s="188">
        <v>44898</v>
      </c>
      <c r="N121" s="186"/>
      <c r="O121" s="191" t="s">
        <v>960</v>
      </c>
      <c r="P121" s="191" t="s">
        <v>961</v>
      </c>
      <c r="Q121" s="199" t="s">
        <v>1596</v>
      </c>
      <c r="R121" s="189" t="s">
        <v>1093</v>
      </c>
      <c r="S121" s="82"/>
      <c r="T121" s="82"/>
      <c r="U121" s="83" t="s">
        <v>69</v>
      </c>
      <c r="V121" s="83" t="s">
        <v>91</v>
      </c>
      <c r="W121" s="82" t="s">
        <v>2103</v>
      </c>
      <c r="X121" s="82"/>
      <c r="Y121" s="82"/>
    </row>
    <row r="122" spans="1:25" s="190" customFormat="1" ht="32.4">
      <c r="A122" s="191">
        <v>26</v>
      </c>
      <c r="B122" s="186" t="s">
        <v>1672</v>
      </c>
      <c r="C122" s="199" t="s">
        <v>1813</v>
      </c>
      <c r="D122" s="199" t="s">
        <v>1820</v>
      </c>
      <c r="E122" s="186" t="s">
        <v>2372</v>
      </c>
      <c r="F122" s="201" t="s">
        <v>2373</v>
      </c>
      <c r="G122" s="186" t="s">
        <v>2339</v>
      </c>
      <c r="H122" s="187" t="s">
        <v>1705</v>
      </c>
      <c r="I122" s="186" t="s">
        <v>2340</v>
      </c>
      <c r="J122" s="191" t="s">
        <v>1710</v>
      </c>
      <c r="K122" s="185"/>
      <c r="L122" s="202">
        <v>44883</v>
      </c>
      <c r="M122" s="202">
        <v>44884</v>
      </c>
      <c r="N122" s="186"/>
      <c r="O122" s="191" t="s">
        <v>960</v>
      </c>
      <c r="P122" s="191" t="s">
        <v>961</v>
      </c>
      <c r="Q122" s="199" t="s">
        <v>1596</v>
      </c>
      <c r="R122" s="186"/>
      <c r="S122" s="82"/>
      <c r="T122" s="82"/>
      <c r="U122" s="83" t="s">
        <v>69</v>
      </c>
      <c r="V122" s="83" t="s">
        <v>111</v>
      </c>
      <c r="W122" s="82" t="s">
        <v>2103</v>
      </c>
    </row>
    <row r="123" spans="1:25" s="190" customFormat="1" ht="63.6">
      <c r="A123" s="191">
        <v>27</v>
      </c>
      <c r="B123" s="186" t="s">
        <v>1672</v>
      </c>
      <c r="C123" s="199" t="s">
        <v>1813</v>
      </c>
      <c r="D123" s="199" t="s">
        <v>1820</v>
      </c>
      <c r="E123" s="186" t="s">
        <v>2374</v>
      </c>
      <c r="F123" s="201" t="s">
        <v>2375</v>
      </c>
      <c r="G123" s="186" t="s">
        <v>2362</v>
      </c>
      <c r="H123" s="187" t="s">
        <v>1705</v>
      </c>
      <c r="I123" s="186" t="s">
        <v>2334</v>
      </c>
      <c r="J123" s="191" t="s">
        <v>1710</v>
      </c>
      <c r="K123" s="191"/>
      <c r="L123" s="188">
        <v>44897</v>
      </c>
      <c r="M123" s="188">
        <v>44898</v>
      </c>
      <c r="N123" s="186"/>
      <c r="O123" s="191" t="s">
        <v>960</v>
      </c>
      <c r="P123" s="191" t="s">
        <v>961</v>
      </c>
      <c r="Q123" s="199" t="s">
        <v>1596</v>
      </c>
      <c r="R123" s="189" t="s">
        <v>1093</v>
      </c>
      <c r="S123" s="82"/>
      <c r="T123" s="82"/>
      <c r="U123" s="83" t="s">
        <v>69</v>
      </c>
      <c r="V123" s="83" t="s">
        <v>91</v>
      </c>
      <c r="W123" s="82" t="s">
        <v>2103</v>
      </c>
      <c r="X123" s="82"/>
      <c r="Y123" s="82"/>
    </row>
    <row r="124" spans="1:25" s="190" customFormat="1" ht="63.6">
      <c r="A124" s="185">
        <v>12</v>
      </c>
      <c r="B124" s="186" t="s">
        <v>1672</v>
      </c>
      <c r="C124" s="199" t="s">
        <v>1813</v>
      </c>
      <c r="D124" s="199" t="s">
        <v>1847</v>
      </c>
      <c r="E124" s="186" t="s">
        <v>2376</v>
      </c>
      <c r="F124" s="201" t="s">
        <v>2377</v>
      </c>
      <c r="G124" s="186" t="s">
        <v>2378</v>
      </c>
      <c r="H124" s="187" t="s">
        <v>1705</v>
      </c>
      <c r="I124" s="186" t="s">
        <v>2334</v>
      </c>
      <c r="J124" s="185" t="s">
        <v>1710</v>
      </c>
      <c r="K124" s="185"/>
      <c r="L124" s="188">
        <v>44897</v>
      </c>
      <c r="M124" s="188">
        <v>44898</v>
      </c>
      <c r="N124" s="186"/>
      <c r="O124" s="185" t="s">
        <v>960</v>
      </c>
      <c r="P124" s="185" t="s">
        <v>961</v>
      </c>
      <c r="Q124" s="186" t="s">
        <v>1596</v>
      </c>
      <c r="R124" s="189" t="s">
        <v>1093</v>
      </c>
      <c r="S124" s="82"/>
      <c r="T124" s="82"/>
      <c r="U124" s="83" t="s">
        <v>69</v>
      </c>
      <c r="V124" s="83" t="s">
        <v>91</v>
      </c>
      <c r="W124" s="82" t="s">
        <v>2103</v>
      </c>
    </row>
    <row r="125" spans="1:25" s="190" customFormat="1" ht="63.6">
      <c r="A125" s="185">
        <v>17</v>
      </c>
      <c r="B125" s="186" t="s">
        <v>1672</v>
      </c>
      <c r="C125" s="186" t="s">
        <v>1813</v>
      </c>
      <c r="D125" s="186" t="s">
        <v>2365</v>
      </c>
      <c r="E125" s="186" t="s">
        <v>2379</v>
      </c>
      <c r="F125" s="186" t="s">
        <v>2380</v>
      </c>
      <c r="G125" s="186" t="s">
        <v>2362</v>
      </c>
      <c r="H125" s="187" t="s">
        <v>1705</v>
      </c>
      <c r="I125" s="186" t="s">
        <v>2334</v>
      </c>
      <c r="J125" s="185" t="s">
        <v>1710</v>
      </c>
      <c r="K125" s="185"/>
      <c r="L125" s="188">
        <v>44897</v>
      </c>
      <c r="M125" s="188">
        <v>44898</v>
      </c>
      <c r="N125" s="186"/>
      <c r="O125" s="185" t="s">
        <v>961</v>
      </c>
      <c r="P125" s="185" t="s">
        <v>961</v>
      </c>
      <c r="Q125" s="186" t="s">
        <v>1596</v>
      </c>
      <c r="R125" s="189" t="s">
        <v>1093</v>
      </c>
    </row>
    <row r="126" spans="1:25" s="190" customFormat="1" ht="63.6">
      <c r="A126" s="185">
        <v>1</v>
      </c>
      <c r="B126" s="186" t="s">
        <v>1672</v>
      </c>
      <c r="C126" s="186" t="s">
        <v>1813</v>
      </c>
      <c r="D126" s="186" t="s">
        <v>2381</v>
      </c>
      <c r="E126" s="186" t="s">
        <v>2382</v>
      </c>
      <c r="F126" s="186" t="s">
        <v>2383</v>
      </c>
      <c r="G126" s="186" t="s">
        <v>2362</v>
      </c>
      <c r="H126" s="187" t="s">
        <v>1705</v>
      </c>
      <c r="I126" s="186" t="s">
        <v>2334</v>
      </c>
      <c r="J126" s="185" t="s">
        <v>1710</v>
      </c>
      <c r="K126" s="185"/>
      <c r="L126" s="188">
        <v>44897</v>
      </c>
      <c r="M126" s="188">
        <v>44898</v>
      </c>
      <c r="N126" s="186"/>
      <c r="O126" s="185" t="s">
        <v>961</v>
      </c>
      <c r="P126" s="185" t="s">
        <v>961</v>
      </c>
      <c r="Q126" s="186" t="s">
        <v>1596</v>
      </c>
      <c r="R126" s="189" t="s">
        <v>1093</v>
      </c>
      <c r="S126" s="190" t="s">
        <v>1113</v>
      </c>
      <c r="U126" s="190" t="s">
        <v>69</v>
      </c>
      <c r="V126" s="190" t="s">
        <v>91</v>
      </c>
      <c r="W126" s="190" t="s">
        <v>2103</v>
      </c>
    </row>
    <row r="127" spans="1:25" s="190" customFormat="1" ht="63.6">
      <c r="A127" s="185">
        <v>13</v>
      </c>
      <c r="B127" s="186" t="s">
        <v>1672</v>
      </c>
      <c r="C127" s="199" t="s">
        <v>1813</v>
      </c>
      <c r="D127" s="199" t="s">
        <v>1847</v>
      </c>
      <c r="E127" s="186" t="s">
        <v>2384</v>
      </c>
      <c r="F127" s="201" t="s">
        <v>2385</v>
      </c>
      <c r="G127" s="186" t="s">
        <v>2378</v>
      </c>
      <c r="H127" s="187" t="s">
        <v>1705</v>
      </c>
      <c r="I127" s="186" t="s">
        <v>2334</v>
      </c>
      <c r="J127" s="185" t="s">
        <v>1710</v>
      </c>
      <c r="K127" s="185"/>
      <c r="L127" s="188">
        <v>44897</v>
      </c>
      <c r="M127" s="188">
        <v>44898</v>
      </c>
      <c r="N127" s="186"/>
      <c r="O127" s="185" t="s">
        <v>960</v>
      </c>
      <c r="P127" s="185" t="s">
        <v>961</v>
      </c>
      <c r="Q127" s="186" t="s">
        <v>1596</v>
      </c>
      <c r="R127" s="189" t="s">
        <v>1093</v>
      </c>
      <c r="S127" s="82"/>
      <c r="T127" s="82"/>
      <c r="U127" s="83" t="s">
        <v>69</v>
      </c>
      <c r="V127" s="83" t="s">
        <v>91</v>
      </c>
      <c r="W127" s="82" t="s">
        <v>2103</v>
      </c>
    </row>
    <row r="128" spans="1:25" s="190" customFormat="1" ht="32.4">
      <c r="A128" s="185">
        <v>18</v>
      </c>
      <c r="B128" s="186" t="s">
        <v>1672</v>
      </c>
      <c r="C128" s="186" t="s">
        <v>1813</v>
      </c>
      <c r="D128" s="186" t="s">
        <v>2365</v>
      </c>
      <c r="E128" s="186" t="s">
        <v>2386</v>
      </c>
      <c r="F128" s="186" t="s">
        <v>2387</v>
      </c>
      <c r="G128" s="186" t="s">
        <v>2388</v>
      </c>
      <c r="H128" s="187" t="s">
        <v>1705</v>
      </c>
      <c r="I128" s="186" t="s">
        <v>2389</v>
      </c>
      <c r="J128" s="185" t="s">
        <v>1710</v>
      </c>
      <c r="K128" s="185"/>
      <c r="L128" s="188">
        <v>44883</v>
      </c>
      <c r="M128" s="188">
        <v>44884</v>
      </c>
      <c r="N128" s="186"/>
      <c r="O128" s="185" t="s">
        <v>960</v>
      </c>
      <c r="P128" s="185" t="s">
        <v>960</v>
      </c>
      <c r="Q128" s="186" t="s">
        <v>1596</v>
      </c>
      <c r="R128" s="189" t="s">
        <v>1114</v>
      </c>
    </row>
    <row r="129" spans="1:25" s="190" customFormat="1" ht="63.6">
      <c r="A129" s="185">
        <v>2</v>
      </c>
      <c r="B129" s="186" t="s">
        <v>1672</v>
      </c>
      <c r="C129" s="186" t="s">
        <v>1813</v>
      </c>
      <c r="D129" s="186" t="s">
        <v>2381</v>
      </c>
      <c r="E129" s="186" t="s">
        <v>2390</v>
      </c>
      <c r="F129" s="186" t="s">
        <v>2391</v>
      </c>
      <c r="G129" s="186" t="s">
        <v>2362</v>
      </c>
      <c r="H129" s="187" t="s">
        <v>1705</v>
      </c>
      <c r="I129" s="186" t="s">
        <v>2334</v>
      </c>
      <c r="J129" s="185" t="s">
        <v>1710</v>
      </c>
      <c r="K129" s="185"/>
      <c r="L129" s="188">
        <v>44897</v>
      </c>
      <c r="M129" s="188">
        <v>44898</v>
      </c>
      <c r="N129" s="186"/>
      <c r="O129" s="185" t="s">
        <v>960</v>
      </c>
      <c r="P129" s="185" t="s">
        <v>960</v>
      </c>
      <c r="Q129" s="186" t="s">
        <v>1596</v>
      </c>
      <c r="R129" s="189" t="s">
        <v>1093</v>
      </c>
      <c r="S129" s="190" t="s">
        <v>1115</v>
      </c>
      <c r="U129" s="190" t="s">
        <v>69</v>
      </c>
      <c r="V129" s="190" t="s">
        <v>91</v>
      </c>
      <c r="W129" s="190" t="s">
        <v>2103</v>
      </c>
    </row>
    <row r="130" spans="1:25" s="190" customFormat="1" ht="63.6">
      <c r="A130" s="185">
        <v>14</v>
      </c>
      <c r="B130" s="186" t="s">
        <v>1672</v>
      </c>
      <c r="C130" s="199" t="s">
        <v>1813</v>
      </c>
      <c r="D130" s="199" t="s">
        <v>1847</v>
      </c>
      <c r="E130" s="186" t="s">
        <v>2392</v>
      </c>
      <c r="F130" s="201" t="s">
        <v>2328</v>
      </c>
      <c r="G130" s="186" t="s">
        <v>2378</v>
      </c>
      <c r="H130" s="187" t="s">
        <v>1705</v>
      </c>
      <c r="I130" s="186" t="s">
        <v>2334</v>
      </c>
      <c r="J130" s="185" t="s">
        <v>1710</v>
      </c>
      <c r="K130" s="185"/>
      <c r="L130" s="188">
        <v>44897</v>
      </c>
      <c r="M130" s="188">
        <v>44898</v>
      </c>
      <c r="N130" s="186"/>
      <c r="O130" s="185" t="s">
        <v>960</v>
      </c>
      <c r="P130" s="185" t="s">
        <v>961</v>
      </c>
      <c r="Q130" s="186" t="s">
        <v>1596</v>
      </c>
      <c r="R130" s="189" t="s">
        <v>1093</v>
      </c>
      <c r="S130" s="82"/>
      <c r="T130" s="82"/>
      <c r="U130" s="83" t="s">
        <v>69</v>
      </c>
      <c r="V130" s="83" t="s">
        <v>91</v>
      </c>
      <c r="W130" s="82" t="s">
        <v>2103</v>
      </c>
    </row>
    <row r="131" spans="1:25" s="190" customFormat="1" ht="63.6">
      <c r="A131" s="185">
        <v>3</v>
      </c>
      <c r="B131" s="186" t="s">
        <v>1672</v>
      </c>
      <c r="C131" s="186" t="s">
        <v>1813</v>
      </c>
      <c r="D131" s="186" t="s">
        <v>2381</v>
      </c>
      <c r="E131" s="186" t="s">
        <v>2393</v>
      </c>
      <c r="F131" s="186" t="s">
        <v>2394</v>
      </c>
      <c r="G131" s="186" t="s">
        <v>2362</v>
      </c>
      <c r="H131" s="187" t="s">
        <v>1705</v>
      </c>
      <c r="I131" s="186" t="s">
        <v>2334</v>
      </c>
      <c r="J131" s="185" t="s">
        <v>1710</v>
      </c>
      <c r="K131" s="185"/>
      <c r="L131" s="188">
        <v>44897</v>
      </c>
      <c r="M131" s="188">
        <v>44898</v>
      </c>
      <c r="N131" s="186"/>
      <c r="O131" s="185" t="s">
        <v>960</v>
      </c>
      <c r="P131" s="185" t="s">
        <v>960</v>
      </c>
      <c r="Q131" s="186" t="s">
        <v>1596</v>
      </c>
      <c r="R131" s="189" t="s">
        <v>1093</v>
      </c>
      <c r="S131" s="190" t="s">
        <v>1113</v>
      </c>
      <c r="U131" s="190" t="s">
        <v>69</v>
      </c>
      <c r="V131" s="190" t="s">
        <v>91</v>
      </c>
      <c r="W131" s="190" t="s">
        <v>2103</v>
      </c>
    </row>
    <row r="132" spans="1:25" s="190" customFormat="1" ht="32.4">
      <c r="A132" s="185">
        <v>19</v>
      </c>
      <c r="B132" s="186" t="s">
        <v>1672</v>
      </c>
      <c r="C132" s="186" t="s">
        <v>1813</v>
      </c>
      <c r="D132" s="186" t="s">
        <v>2365</v>
      </c>
      <c r="E132" s="186" t="s">
        <v>2395</v>
      </c>
      <c r="F132" s="186" t="s">
        <v>2396</v>
      </c>
      <c r="G132" s="186" t="s">
        <v>2388</v>
      </c>
      <c r="H132" s="187" t="s">
        <v>1705</v>
      </c>
      <c r="I132" s="186" t="s">
        <v>2389</v>
      </c>
      <c r="J132" s="185" t="s">
        <v>1710</v>
      </c>
      <c r="K132" s="185"/>
      <c r="L132" s="188">
        <v>44883</v>
      </c>
      <c r="M132" s="188">
        <v>44884</v>
      </c>
      <c r="N132" s="186"/>
      <c r="O132" s="185" t="s">
        <v>961</v>
      </c>
      <c r="P132" s="185" t="s">
        <v>961</v>
      </c>
      <c r="Q132" s="186" t="s">
        <v>1596</v>
      </c>
      <c r="R132" s="189" t="s">
        <v>1114</v>
      </c>
    </row>
    <row r="133" spans="1:25" s="190" customFormat="1" ht="93.6">
      <c r="A133" s="191">
        <v>4</v>
      </c>
      <c r="B133" s="186" t="s">
        <v>1672</v>
      </c>
      <c r="C133" s="186" t="s">
        <v>1813</v>
      </c>
      <c r="D133" s="186" t="s">
        <v>2381</v>
      </c>
      <c r="E133" s="186" t="s">
        <v>2397</v>
      </c>
      <c r="F133" s="186" t="s">
        <v>2398</v>
      </c>
      <c r="G133" s="186" t="s">
        <v>2399</v>
      </c>
      <c r="H133" s="187" t="s">
        <v>1705</v>
      </c>
      <c r="I133" s="186" t="s">
        <v>2400</v>
      </c>
      <c r="J133" s="185" t="s">
        <v>1710</v>
      </c>
      <c r="K133" s="191"/>
      <c r="L133" s="188">
        <v>44876</v>
      </c>
      <c r="M133" s="188">
        <v>44877</v>
      </c>
      <c r="N133" s="186"/>
      <c r="O133" s="185" t="s">
        <v>960</v>
      </c>
      <c r="P133" s="185" t="s">
        <v>960</v>
      </c>
      <c r="Q133" s="186" t="s">
        <v>1596</v>
      </c>
      <c r="R133" s="189" t="s">
        <v>1116</v>
      </c>
      <c r="S133" s="190" t="s">
        <v>1117</v>
      </c>
      <c r="U133" s="190" t="s">
        <v>69</v>
      </c>
      <c r="V133" s="190" t="s">
        <v>111</v>
      </c>
      <c r="W133" s="190" t="s">
        <v>2103</v>
      </c>
      <c r="X133" s="82"/>
      <c r="Y133" s="82"/>
    </row>
    <row r="134" spans="1:25" s="190" customFormat="1" ht="93.6">
      <c r="A134" s="191">
        <v>5</v>
      </c>
      <c r="B134" s="186" t="s">
        <v>1672</v>
      </c>
      <c r="C134" s="186" t="s">
        <v>1813</v>
      </c>
      <c r="D134" s="186" t="s">
        <v>2381</v>
      </c>
      <c r="E134" s="186" t="s">
        <v>2401</v>
      </c>
      <c r="F134" s="186" t="s">
        <v>2402</v>
      </c>
      <c r="G134" s="186" t="s">
        <v>2399</v>
      </c>
      <c r="H134" s="187" t="s">
        <v>1705</v>
      </c>
      <c r="I134" s="186" t="s">
        <v>2400</v>
      </c>
      <c r="J134" s="185" t="s">
        <v>1710</v>
      </c>
      <c r="K134" s="191"/>
      <c r="L134" s="188">
        <v>44876</v>
      </c>
      <c r="M134" s="188">
        <v>44877</v>
      </c>
      <c r="N134" s="186"/>
      <c r="O134" s="185" t="s">
        <v>960</v>
      </c>
      <c r="P134" s="185" t="s">
        <v>960</v>
      </c>
      <c r="Q134" s="186" t="s">
        <v>1596</v>
      </c>
      <c r="R134" s="189" t="s">
        <v>1116</v>
      </c>
      <c r="S134" s="190" t="s">
        <v>1117</v>
      </c>
      <c r="U134" s="190" t="s">
        <v>69</v>
      </c>
      <c r="V134" s="190" t="s">
        <v>111</v>
      </c>
      <c r="W134" s="190" t="s">
        <v>2103</v>
      </c>
      <c r="X134" s="82"/>
      <c r="Y134" s="82"/>
    </row>
    <row r="135" spans="1:25" s="190" customFormat="1" ht="63.6">
      <c r="A135" s="185">
        <v>8</v>
      </c>
      <c r="B135" s="186" t="s">
        <v>1672</v>
      </c>
      <c r="C135" s="186" t="s">
        <v>1813</v>
      </c>
      <c r="D135" s="186" t="s">
        <v>1831</v>
      </c>
      <c r="E135" s="186" t="s">
        <v>2403</v>
      </c>
      <c r="F135" s="186" t="s">
        <v>2404</v>
      </c>
      <c r="G135" s="186" t="s">
        <v>2378</v>
      </c>
      <c r="H135" s="187" t="s">
        <v>1705</v>
      </c>
      <c r="I135" s="186" t="s">
        <v>2334</v>
      </c>
      <c r="J135" s="185" t="s">
        <v>1710</v>
      </c>
      <c r="K135" s="185"/>
      <c r="L135" s="188">
        <v>44897</v>
      </c>
      <c r="M135" s="188">
        <v>44898</v>
      </c>
      <c r="N135" s="186"/>
      <c r="O135" s="185" t="s">
        <v>960</v>
      </c>
      <c r="P135" s="185" t="s">
        <v>961</v>
      </c>
      <c r="Q135" s="186" t="s">
        <v>1596</v>
      </c>
      <c r="R135" s="189" t="s">
        <v>1093</v>
      </c>
      <c r="U135" s="190" t="s">
        <v>69</v>
      </c>
      <c r="V135" s="190" t="s">
        <v>91</v>
      </c>
      <c r="W135" s="190" t="s">
        <v>2103</v>
      </c>
    </row>
    <row r="136" spans="1:25" s="190" customFormat="1" ht="32.4">
      <c r="A136" s="185">
        <v>21</v>
      </c>
      <c r="B136" s="186" t="s">
        <v>1672</v>
      </c>
      <c r="C136" s="186" t="s">
        <v>1813</v>
      </c>
      <c r="D136" s="186" t="s">
        <v>2365</v>
      </c>
      <c r="E136" s="186" t="s">
        <v>2405</v>
      </c>
      <c r="F136" s="186" t="s">
        <v>2406</v>
      </c>
      <c r="G136" s="186" t="s">
        <v>2407</v>
      </c>
      <c r="H136" s="187" t="s">
        <v>1705</v>
      </c>
      <c r="I136" s="186" t="s">
        <v>2334</v>
      </c>
      <c r="J136" s="185" t="s">
        <v>1710</v>
      </c>
      <c r="K136" s="185"/>
      <c r="L136" s="188">
        <v>44897</v>
      </c>
      <c r="M136" s="188">
        <v>44898</v>
      </c>
      <c r="N136" s="186"/>
      <c r="O136" s="185" t="s">
        <v>961</v>
      </c>
      <c r="P136" s="185" t="s">
        <v>961</v>
      </c>
      <c r="Q136" s="186" t="s">
        <v>1596</v>
      </c>
      <c r="R136" s="189"/>
    </row>
    <row r="137" spans="1:25" s="190" customFormat="1" ht="93.6">
      <c r="A137" s="191">
        <v>6</v>
      </c>
      <c r="B137" s="186" t="s">
        <v>1672</v>
      </c>
      <c r="C137" s="186" t="s">
        <v>1813</v>
      </c>
      <c r="D137" s="186" t="s">
        <v>2381</v>
      </c>
      <c r="E137" s="186" t="s">
        <v>2408</v>
      </c>
      <c r="F137" s="186" t="s">
        <v>2409</v>
      </c>
      <c r="G137" s="186" t="s">
        <v>2399</v>
      </c>
      <c r="H137" s="187" t="s">
        <v>1705</v>
      </c>
      <c r="I137" s="186" t="s">
        <v>2400</v>
      </c>
      <c r="J137" s="185" t="s">
        <v>1710</v>
      </c>
      <c r="K137" s="191"/>
      <c r="L137" s="188">
        <v>44876</v>
      </c>
      <c r="M137" s="188">
        <v>44877</v>
      </c>
      <c r="N137" s="186"/>
      <c r="O137" s="185" t="s">
        <v>960</v>
      </c>
      <c r="P137" s="185" t="s">
        <v>960</v>
      </c>
      <c r="Q137" s="186" t="s">
        <v>1596</v>
      </c>
      <c r="R137" s="189" t="s">
        <v>1116</v>
      </c>
      <c r="S137" s="190" t="s">
        <v>1117</v>
      </c>
      <c r="U137" s="190" t="s">
        <v>69</v>
      </c>
      <c r="V137" s="190" t="s">
        <v>111</v>
      </c>
      <c r="W137" s="190" t="s">
        <v>2103</v>
      </c>
      <c r="X137" s="82"/>
      <c r="Y137" s="82"/>
    </row>
    <row r="138" spans="1:25" s="190" customFormat="1" ht="63.6">
      <c r="A138" s="185">
        <v>20</v>
      </c>
      <c r="B138" s="186" t="s">
        <v>1672</v>
      </c>
      <c r="C138" s="186" t="s">
        <v>1813</v>
      </c>
      <c r="D138" s="186" t="s">
        <v>2365</v>
      </c>
      <c r="E138" s="186" t="s">
        <v>2410</v>
      </c>
      <c r="F138" s="186" t="s">
        <v>2411</v>
      </c>
      <c r="G138" s="186" t="s">
        <v>2362</v>
      </c>
      <c r="H138" s="187" t="s">
        <v>1705</v>
      </c>
      <c r="I138" s="186" t="s">
        <v>2334</v>
      </c>
      <c r="J138" s="185" t="s">
        <v>1710</v>
      </c>
      <c r="K138" s="185"/>
      <c r="L138" s="188">
        <v>44897</v>
      </c>
      <c r="M138" s="188">
        <v>44898</v>
      </c>
      <c r="N138" s="186"/>
      <c r="O138" s="185" t="s">
        <v>961</v>
      </c>
      <c r="P138" s="185" t="s">
        <v>961</v>
      </c>
      <c r="Q138" s="186" t="s">
        <v>1596</v>
      </c>
      <c r="R138" s="189" t="s">
        <v>1093</v>
      </c>
    </row>
    <row r="139" spans="1:25" ht="32.4">
      <c r="A139" s="192"/>
      <c r="B139" s="193"/>
      <c r="C139" s="194" t="s">
        <v>1862</v>
      </c>
      <c r="D139" s="195"/>
      <c r="E139" s="195"/>
      <c r="F139" s="195"/>
      <c r="G139" s="195"/>
      <c r="H139" s="196"/>
      <c r="I139" s="195" t="s">
        <v>2412</v>
      </c>
      <c r="J139" s="195" t="s">
        <v>2413</v>
      </c>
      <c r="K139" s="197"/>
      <c r="L139" s="195"/>
      <c r="M139" s="195"/>
      <c r="N139" s="192"/>
      <c r="O139" s="192"/>
      <c r="P139" s="192"/>
      <c r="Q139" s="192"/>
      <c r="R139" s="198"/>
    </row>
    <row r="140" spans="1:25" s="212" customFormat="1" ht="72">
      <c r="A140" s="206" t="s">
        <v>67</v>
      </c>
      <c r="B140" s="218"/>
      <c r="C140" s="186" t="s">
        <v>1864</v>
      </c>
      <c r="D140" s="201" t="s">
        <v>1865</v>
      </c>
      <c r="E140" s="219" t="s">
        <v>1118</v>
      </c>
      <c r="F140" s="220" t="s">
        <v>1119</v>
      </c>
      <c r="G140" s="220" t="s">
        <v>1120</v>
      </c>
      <c r="H140" s="221" t="s">
        <v>2414</v>
      </c>
      <c r="I140" s="222" t="s">
        <v>1121</v>
      </c>
      <c r="J140" s="223" t="s">
        <v>2415</v>
      </c>
      <c r="K140" s="209"/>
      <c r="L140" s="188">
        <v>44891</v>
      </c>
      <c r="M140" s="188">
        <v>44892</v>
      </c>
      <c r="N140" s="206"/>
      <c r="O140" s="206" t="s">
        <v>960</v>
      </c>
      <c r="P140" s="223" t="s">
        <v>2415</v>
      </c>
      <c r="Q140" s="223" t="s">
        <v>2416</v>
      </c>
      <c r="R140" s="224" t="s">
        <v>1122</v>
      </c>
    </row>
    <row r="141" spans="1:25" s="212" customFormat="1" ht="90">
      <c r="A141" s="206" t="s">
        <v>77</v>
      </c>
      <c r="B141" s="218"/>
      <c r="C141" s="204" t="s">
        <v>1864</v>
      </c>
      <c r="D141" s="215" t="s">
        <v>2417</v>
      </c>
      <c r="E141" s="222" t="s">
        <v>1123</v>
      </c>
      <c r="F141" s="220" t="s">
        <v>1124</v>
      </c>
      <c r="G141" s="220" t="s">
        <v>1125</v>
      </c>
      <c r="H141" s="221" t="s">
        <v>2414</v>
      </c>
      <c r="I141" s="222" t="s">
        <v>1126</v>
      </c>
      <c r="J141" s="225" t="s">
        <v>2415</v>
      </c>
      <c r="K141" s="209"/>
      <c r="L141" s="188">
        <v>44865</v>
      </c>
      <c r="M141" s="188">
        <v>44866</v>
      </c>
      <c r="N141" s="206"/>
      <c r="O141" s="206" t="s">
        <v>960</v>
      </c>
      <c r="P141" s="225" t="s">
        <v>2415</v>
      </c>
      <c r="Q141" s="225" t="s">
        <v>2418</v>
      </c>
      <c r="R141" s="207"/>
    </row>
    <row r="142" spans="1:25" s="212" customFormat="1" ht="59.4">
      <c r="A142" s="206" t="s">
        <v>104</v>
      </c>
      <c r="B142" s="218"/>
      <c r="C142" s="204" t="s">
        <v>1864</v>
      </c>
      <c r="D142" s="215" t="s">
        <v>2417</v>
      </c>
      <c r="E142" s="222" t="s">
        <v>2419</v>
      </c>
      <c r="F142" s="226" t="s">
        <v>2420</v>
      </c>
      <c r="G142" s="220" t="s">
        <v>2421</v>
      </c>
      <c r="H142" s="221" t="s">
        <v>2414</v>
      </c>
      <c r="I142" s="222" t="s">
        <v>2422</v>
      </c>
      <c r="J142" s="225" t="s">
        <v>2423</v>
      </c>
      <c r="K142" s="209"/>
      <c r="L142" s="188">
        <v>44883</v>
      </c>
      <c r="M142" s="188">
        <v>44884</v>
      </c>
      <c r="N142" s="206"/>
      <c r="O142" s="206" t="s">
        <v>960</v>
      </c>
      <c r="P142" s="225" t="s">
        <v>2415</v>
      </c>
      <c r="Q142" s="225" t="s">
        <v>2424</v>
      </c>
      <c r="R142" s="189" t="s">
        <v>1127</v>
      </c>
    </row>
    <row r="143" spans="1:25" s="212" customFormat="1" ht="59.4">
      <c r="A143" s="206" t="s">
        <v>394</v>
      </c>
      <c r="B143" s="218"/>
      <c r="C143" s="204" t="s">
        <v>1864</v>
      </c>
      <c r="D143" s="215" t="s">
        <v>2417</v>
      </c>
      <c r="E143" s="222" t="s">
        <v>2425</v>
      </c>
      <c r="F143" s="226" t="s">
        <v>2426</v>
      </c>
      <c r="G143" s="220" t="s">
        <v>2421</v>
      </c>
      <c r="H143" s="221" t="s">
        <v>2414</v>
      </c>
      <c r="I143" s="222" t="s">
        <v>2422</v>
      </c>
      <c r="J143" s="225" t="s">
        <v>2423</v>
      </c>
      <c r="K143" s="209"/>
      <c r="L143" s="188">
        <v>44883</v>
      </c>
      <c r="M143" s="188">
        <v>44884</v>
      </c>
      <c r="N143" s="206"/>
      <c r="O143" s="206" t="s">
        <v>960</v>
      </c>
      <c r="P143" s="225" t="s">
        <v>2415</v>
      </c>
      <c r="Q143" s="225" t="s">
        <v>2424</v>
      </c>
      <c r="R143" s="189" t="s">
        <v>1127</v>
      </c>
    </row>
    <row r="144" spans="1:25" s="212" customFormat="1" ht="59.4">
      <c r="A144" s="206" t="s">
        <v>167</v>
      </c>
      <c r="B144" s="218"/>
      <c r="C144" s="204" t="s">
        <v>1864</v>
      </c>
      <c r="D144" s="215" t="s">
        <v>2417</v>
      </c>
      <c r="E144" s="222" t="s">
        <v>2427</v>
      </c>
      <c r="F144" s="226" t="s">
        <v>2428</v>
      </c>
      <c r="G144" s="220" t="s">
        <v>2421</v>
      </c>
      <c r="H144" s="221" t="s">
        <v>2414</v>
      </c>
      <c r="I144" s="222" t="s">
        <v>2422</v>
      </c>
      <c r="J144" s="225" t="s">
        <v>2423</v>
      </c>
      <c r="K144" s="209"/>
      <c r="L144" s="188">
        <v>44883</v>
      </c>
      <c r="M144" s="188">
        <v>44884</v>
      </c>
      <c r="N144" s="206"/>
      <c r="O144" s="206" t="s">
        <v>961</v>
      </c>
      <c r="P144" s="225" t="s">
        <v>2415</v>
      </c>
      <c r="Q144" s="225" t="s">
        <v>2424</v>
      </c>
      <c r="R144" s="189" t="s">
        <v>1127</v>
      </c>
    </row>
    <row r="145" spans="1:23" s="212" customFormat="1" ht="90">
      <c r="A145" s="206" t="s">
        <v>97</v>
      </c>
      <c r="B145" s="218"/>
      <c r="C145" s="204" t="s">
        <v>1864</v>
      </c>
      <c r="D145" s="215" t="s">
        <v>1888</v>
      </c>
      <c r="E145" s="219" t="s">
        <v>1128</v>
      </c>
      <c r="F145" s="226" t="s">
        <v>1129</v>
      </c>
      <c r="G145" s="220" t="s">
        <v>1120</v>
      </c>
      <c r="H145" s="221" t="s">
        <v>2414</v>
      </c>
      <c r="I145" s="222" t="s">
        <v>1121</v>
      </c>
      <c r="J145" s="223" t="s">
        <v>2415</v>
      </c>
      <c r="K145" s="209"/>
      <c r="L145" s="188">
        <v>44891</v>
      </c>
      <c r="M145" s="188">
        <v>44892</v>
      </c>
      <c r="N145" s="206"/>
      <c r="O145" s="206" t="s">
        <v>960</v>
      </c>
      <c r="P145" s="223" t="s">
        <v>2415</v>
      </c>
      <c r="Q145" s="223" t="s">
        <v>2416</v>
      </c>
      <c r="R145" s="224" t="s">
        <v>1122</v>
      </c>
    </row>
    <row r="146" spans="1:23" s="212" customFormat="1" ht="72">
      <c r="A146" s="206" t="s">
        <v>572</v>
      </c>
      <c r="B146" s="218"/>
      <c r="C146" s="204" t="s">
        <v>1864</v>
      </c>
      <c r="D146" s="215" t="s">
        <v>1888</v>
      </c>
      <c r="E146" s="219" t="s">
        <v>1130</v>
      </c>
      <c r="F146" s="226" t="s">
        <v>1131</v>
      </c>
      <c r="G146" s="220" t="s">
        <v>1120</v>
      </c>
      <c r="H146" s="221" t="s">
        <v>2414</v>
      </c>
      <c r="I146" s="222" t="s">
        <v>1121</v>
      </c>
      <c r="J146" s="223" t="s">
        <v>2415</v>
      </c>
      <c r="K146" s="209"/>
      <c r="L146" s="188">
        <v>44891</v>
      </c>
      <c r="M146" s="188">
        <v>44892</v>
      </c>
      <c r="N146" s="206"/>
      <c r="O146" s="206" t="s">
        <v>960</v>
      </c>
      <c r="P146" s="223" t="s">
        <v>2415</v>
      </c>
      <c r="Q146" s="223" t="s">
        <v>2416</v>
      </c>
      <c r="R146" s="224" t="s">
        <v>1122</v>
      </c>
    </row>
    <row r="147" spans="1:23" s="190" customFormat="1" ht="62.4">
      <c r="A147" s="185">
        <v>8</v>
      </c>
      <c r="B147" s="186" t="s">
        <v>1672</v>
      </c>
      <c r="C147" s="186" t="s">
        <v>1864</v>
      </c>
      <c r="D147" s="186" t="s">
        <v>1877</v>
      </c>
      <c r="E147" s="186" t="s">
        <v>1132</v>
      </c>
      <c r="F147" s="186" t="s">
        <v>1133</v>
      </c>
      <c r="G147" s="186" t="s">
        <v>1120</v>
      </c>
      <c r="H147" s="221" t="s">
        <v>2414</v>
      </c>
      <c r="I147" s="186" t="s">
        <v>1121</v>
      </c>
      <c r="J147" s="185" t="s">
        <v>1643</v>
      </c>
      <c r="K147" s="185"/>
      <c r="L147" s="188">
        <v>44891</v>
      </c>
      <c r="M147" s="188">
        <v>44892</v>
      </c>
      <c r="N147" s="186"/>
      <c r="O147" s="185" t="s">
        <v>961</v>
      </c>
      <c r="P147" s="185" t="s">
        <v>960</v>
      </c>
      <c r="Q147" s="186" t="s">
        <v>1624</v>
      </c>
      <c r="R147" s="189" t="s">
        <v>1134</v>
      </c>
    </row>
    <row r="148" spans="1:23" s="190" customFormat="1" ht="78">
      <c r="A148" s="185">
        <v>9</v>
      </c>
      <c r="B148" s="186" t="s">
        <v>1672</v>
      </c>
      <c r="C148" s="186" t="s">
        <v>1864</v>
      </c>
      <c r="D148" s="186" t="s">
        <v>1877</v>
      </c>
      <c r="E148" s="186" t="s">
        <v>1135</v>
      </c>
      <c r="F148" s="186" t="s">
        <v>1136</v>
      </c>
      <c r="G148" s="186" t="s">
        <v>1120</v>
      </c>
      <c r="H148" s="221" t="s">
        <v>2414</v>
      </c>
      <c r="I148" s="186" t="s">
        <v>1121</v>
      </c>
      <c r="J148" s="185" t="s">
        <v>1643</v>
      </c>
      <c r="K148" s="185"/>
      <c r="L148" s="188">
        <v>44891</v>
      </c>
      <c r="M148" s="188">
        <v>44892</v>
      </c>
      <c r="N148" s="186"/>
      <c r="O148" s="185" t="s">
        <v>960</v>
      </c>
      <c r="P148" s="185" t="s">
        <v>961</v>
      </c>
      <c r="Q148" s="186" t="s">
        <v>1624</v>
      </c>
      <c r="R148" s="189" t="s">
        <v>1134</v>
      </c>
    </row>
    <row r="149" spans="1:23" s="190" customFormat="1" ht="48.6">
      <c r="A149" s="185">
        <v>10</v>
      </c>
      <c r="B149" s="186" t="s">
        <v>1672</v>
      </c>
      <c r="C149" s="186" t="s">
        <v>1864</v>
      </c>
      <c r="D149" s="186" t="s">
        <v>1877</v>
      </c>
      <c r="E149" s="186" t="s">
        <v>2429</v>
      </c>
      <c r="F149" s="186" t="s">
        <v>2430</v>
      </c>
      <c r="G149" s="186" t="s">
        <v>2431</v>
      </c>
      <c r="H149" s="221" t="s">
        <v>2414</v>
      </c>
      <c r="I149" s="186" t="s">
        <v>2400</v>
      </c>
      <c r="J149" s="185" t="s">
        <v>1710</v>
      </c>
      <c r="K149" s="185"/>
      <c r="L149" s="188">
        <v>44883</v>
      </c>
      <c r="M149" s="188">
        <v>44884</v>
      </c>
      <c r="N149" s="186"/>
      <c r="O149" s="185" t="s">
        <v>960</v>
      </c>
      <c r="P149" s="185" t="s">
        <v>961</v>
      </c>
      <c r="Q149" s="186" t="s">
        <v>1596</v>
      </c>
      <c r="R149" s="189" t="s">
        <v>1127</v>
      </c>
    </row>
    <row r="150" spans="1:23" s="190" customFormat="1" ht="46.8">
      <c r="A150" s="185">
        <v>11</v>
      </c>
      <c r="B150" s="186" t="s">
        <v>1672</v>
      </c>
      <c r="C150" s="186" t="s">
        <v>1864</v>
      </c>
      <c r="D150" s="186" t="s">
        <v>1877</v>
      </c>
      <c r="E150" s="186" t="s">
        <v>2432</v>
      </c>
      <c r="F150" s="186" t="s">
        <v>2433</v>
      </c>
      <c r="G150" s="186" t="s">
        <v>2434</v>
      </c>
      <c r="H150" s="221" t="s">
        <v>2414</v>
      </c>
      <c r="I150" s="186" t="s">
        <v>2400</v>
      </c>
      <c r="J150" s="185" t="s">
        <v>1710</v>
      </c>
      <c r="K150" s="185"/>
      <c r="L150" s="188">
        <v>44883</v>
      </c>
      <c r="M150" s="188">
        <v>44884</v>
      </c>
      <c r="N150" s="186"/>
      <c r="O150" s="185" t="s">
        <v>960</v>
      </c>
      <c r="P150" s="185" t="s">
        <v>961</v>
      </c>
      <c r="Q150" s="186" t="s">
        <v>1596</v>
      </c>
      <c r="R150" s="189" t="s">
        <v>1127</v>
      </c>
    </row>
    <row r="151" spans="1:23" s="190" customFormat="1" ht="62.4">
      <c r="A151" s="185">
        <v>12</v>
      </c>
      <c r="B151" s="186" t="s">
        <v>1672</v>
      </c>
      <c r="C151" s="186" t="s">
        <v>1864</v>
      </c>
      <c r="D151" s="186" t="s">
        <v>1892</v>
      </c>
      <c r="E151" s="186" t="s">
        <v>2435</v>
      </c>
      <c r="F151" s="186" t="s">
        <v>1137</v>
      </c>
      <c r="G151" s="186" t="s">
        <v>1138</v>
      </c>
      <c r="H151" s="221" t="s">
        <v>2414</v>
      </c>
      <c r="I151" s="186" t="s">
        <v>1082</v>
      </c>
      <c r="J151" s="185" t="s">
        <v>1710</v>
      </c>
      <c r="K151" s="185"/>
      <c r="L151" s="188">
        <v>44848</v>
      </c>
      <c r="M151" s="188">
        <v>44848</v>
      </c>
      <c r="N151" s="186"/>
      <c r="O151" s="185" t="s">
        <v>960</v>
      </c>
      <c r="P151" s="185" t="s">
        <v>961</v>
      </c>
      <c r="Q151" s="186" t="s">
        <v>1624</v>
      </c>
      <c r="R151" s="189" t="s">
        <v>1139</v>
      </c>
      <c r="S151" s="190" t="s">
        <v>1140</v>
      </c>
      <c r="U151" s="190" t="s">
        <v>69</v>
      </c>
      <c r="V151" s="190" t="s">
        <v>70</v>
      </c>
      <c r="W151" s="190" t="s">
        <v>2103</v>
      </c>
    </row>
    <row r="152" spans="1:23" s="190" customFormat="1" ht="48.6">
      <c r="A152" s="185">
        <v>13</v>
      </c>
      <c r="B152" s="186" t="s">
        <v>1672</v>
      </c>
      <c r="C152" s="186" t="s">
        <v>1864</v>
      </c>
      <c r="D152" s="186" t="s">
        <v>1892</v>
      </c>
      <c r="E152" s="186" t="s">
        <v>2436</v>
      </c>
      <c r="F152" s="186" t="s">
        <v>2437</v>
      </c>
      <c r="G152" s="186" t="s">
        <v>2438</v>
      </c>
      <c r="H152" s="221" t="s">
        <v>2414</v>
      </c>
      <c r="I152" s="186" t="s">
        <v>2439</v>
      </c>
      <c r="J152" s="185" t="s">
        <v>1710</v>
      </c>
      <c r="K152" s="185"/>
      <c r="L152" s="188">
        <v>44643</v>
      </c>
      <c r="M152" s="188">
        <v>44643</v>
      </c>
      <c r="N152" s="186"/>
      <c r="O152" s="185" t="s">
        <v>960</v>
      </c>
      <c r="P152" s="185" t="s">
        <v>961</v>
      </c>
      <c r="Q152" s="186" t="s">
        <v>1596</v>
      </c>
      <c r="R152" s="189" t="s">
        <v>1141</v>
      </c>
      <c r="U152" s="190" t="s">
        <v>69</v>
      </c>
      <c r="V152" s="190" t="s">
        <v>146</v>
      </c>
      <c r="W152" s="190" t="s">
        <v>2103</v>
      </c>
    </row>
    <row r="153" spans="1:23" s="190" customFormat="1" ht="48.6">
      <c r="A153" s="185">
        <v>14</v>
      </c>
      <c r="B153" s="186" t="s">
        <v>1672</v>
      </c>
      <c r="C153" s="186" t="s">
        <v>1864</v>
      </c>
      <c r="D153" s="186" t="s">
        <v>1892</v>
      </c>
      <c r="E153" s="186" t="s">
        <v>2440</v>
      </c>
      <c r="F153" s="186" t="s">
        <v>2441</v>
      </c>
      <c r="G153" s="186" t="s">
        <v>2442</v>
      </c>
      <c r="H153" s="221" t="s">
        <v>2414</v>
      </c>
      <c r="I153" s="186" t="s">
        <v>2439</v>
      </c>
      <c r="J153" s="185" t="s">
        <v>1710</v>
      </c>
      <c r="K153" s="185"/>
      <c r="L153" s="188">
        <v>44643</v>
      </c>
      <c r="M153" s="188">
        <v>44643</v>
      </c>
      <c r="N153" s="186"/>
      <c r="O153" s="185" t="s">
        <v>961</v>
      </c>
      <c r="P153" s="185" t="s">
        <v>961</v>
      </c>
      <c r="Q153" s="186" t="s">
        <v>1596</v>
      </c>
      <c r="R153" s="189" t="s">
        <v>1141</v>
      </c>
      <c r="U153" s="190" t="s">
        <v>69</v>
      </c>
      <c r="V153" s="190" t="s">
        <v>146</v>
      </c>
      <c r="W153" s="190" t="s">
        <v>2103</v>
      </c>
    </row>
    <row r="154" spans="1:23" s="190" customFormat="1" ht="94.8">
      <c r="A154" s="185">
        <v>15</v>
      </c>
      <c r="B154" s="186" t="s">
        <v>1672</v>
      </c>
      <c r="C154" s="186" t="s">
        <v>1864</v>
      </c>
      <c r="D154" s="186" t="s">
        <v>1892</v>
      </c>
      <c r="E154" s="186" t="s">
        <v>2443</v>
      </c>
      <c r="F154" s="186" t="s">
        <v>2444</v>
      </c>
      <c r="G154" s="186" t="s">
        <v>2445</v>
      </c>
      <c r="H154" s="221" t="s">
        <v>2414</v>
      </c>
      <c r="I154" s="186" t="s">
        <v>2446</v>
      </c>
      <c r="J154" s="185" t="s">
        <v>1710</v>
      </c>
      <c r="K154" s="185"/>
      <c r="L154" s="188">
        <v>44673</v>
      </c>
      <c r="M154" s="188">
        <v>44675</v>
      </c>
      <c r="N154" s="186"/>
      <c r="O154" s="185" t="s">
        <v>961</v>
      </c>
      <c r="P154" s="185" t="s">
        <v>960</v>
      </c>
      <c r="Q154" s="186" t="s">
        <v>1596</v>
      </c>
      <c r="R154" s="189" t="s">
        <v>1142</v>
      </c>
      <c r="U154" s="190" t="s">
        <v>69</v>
      </c>
      <c r="V154" s="190" t="s">
        <v>858</v>
      </c>
      <c r="W154" s="190" t="s">
        <v>2103</v>
      </c>
    </row>
    <row r="155" spans="1:23" s="190" customFormat="1" ht="94.8">
      <c r="A155" s="185">
        <v>16</v>
      </c>
      <c r="B155" s="186" t="s">
        <v>1672</v>
      </c>
      <c r="C155" s="186" t="s">
        <v>1864</v>
      </c>
      <c r="D155" s="186" t="s">
        <v>1892</v>
      </c>
      <c r="E155" s="186" t="s">
        <v>2447</v>
      </c>
      <c r="F155" s="186" t="s">
        <v>2448</v>
      </c>
      <c r="G155" s="186" t="s">
        <v>2445</v>
      </c>
      <c r="H155" s="221" t="s">
        <v>2414</v>
      </c>
      <c r="I155" s="186" t="s">
        <v>2446</v>
      </c>
      <c r="J155" s="185" t="s">
        <v>1710</v>
      </c>
      <c r="K155" s="185"/>
      <c r="L155" s="188">
        <v>44673</v>
      </c>
      <c r="M155" s="188">
        <v>44675</v>
      </c>
      <c r="N155" s="186"/>
      <c r="O155" s="185" t="s">
        <v>961</v>
      </c>
      <c r="P155" s="185" t="s">
        <v>960</v>
      </c>
      <c r="Q155" s="186" t="s">
        <v>1624</v>
      </c>
      <c r="R155" s="189" t="s">
        <v>1142</v>
      </c>
      <c r="U155" s="190" t="s">
        <v>69</v>
      </c>
      <c r="V155" s="190" t="s">
        <v>858</v>
      </c>
      <c r="W155" s="190" t="s">
        <v>2103</v>
      </c>
    </row>
    <row r="156" spans="1:23" s="190" customFormat="1" ht="48.6">
      <c r="A156" s="185">
        <v>17</v>
      </c>
      <c r="B156" s="186" t="s">
        <v>1672</v>
      </c>
      <c r="C156" s="186" t="s">
        <v>1864</v>
      </c>
      <c r="D156" s="186" t="s">
        <v>1892</v>
      </c>
      <c r="E156" s="186" t="s">
        <v>2449</v>
      </c>
      <c r="F156" s="186" t="s">
        <v>2450</v>
      </c>
      <c r="G156" s="186" t="s">
        <v>2451</v>
      </c>
      <c r="H156" s="221" t="s">
        <v>2414</v>
      </c>
      <c r="I156" s="186" t="s">
        <v>2452</v>
      </c>
      <c r="J156" s="185" t="s">
        <v>1710</v>
      </c>
      <c r="K156" s="185"/>
      <c r="L156" s="188">
        <v>44804</v>
      </c>
      <c r="M156" s="188">
        <v>44805</v>
      </c>
      <c r="N156" s="186"/>
      <c r="O156" s="185" t="s">
        <v>960</v>
      </c>
      <c r="P156" s="185" t="s">
        <v>960</v>
      </c>
      <c r="Q156" s="186" t="s">
        <v>1596</v>
      </c>
      <c r="R156" s="189" t="s">
        <v>1143</v>
      </c>
      <c r="U156" s="190" t="s">
        <v>69</v>
      </c>
      <c r="V156" s="190" t="s">
        <v>120</v>
      </c>
      <c r="W156" s="190" t="s">
        <v>2103</v>
      </c>
    </row>
    <row r="157" spans="1:23" s="190" customFormat="1" ht="48.6">
      <c r="A157" s="185">
        <v>18</v>
      </c>
      <c r="B157" s="186" t="s">
        <v>1672</v>
      </c>
      <c r="C157" s="186" t="s">
        <v>1864</v>
      </c>
      <c r="D157" s="186" t="s">
        <v>1892</v>
      </c>
      <c r="E157" s="186" t="s">
        <v>2453</v>
      </c>
      <c r="F157" s="186" t="s">
        <v>2454</v>
      </c>
      <c r="G157" s="186" t="s">
        <v>2451</v>
      </c>
      <c r="H157" s="221" t="s">
        <v>2414</v>
      </c>
      <c r="I157" s="186" t="s">
        <v>2452</v>
      </c>
      <c r="J157" s="185" t="s">
        <v>1710</v>
      </c>
      <c r="K157" s="185"/>
      <c r="L157" s="188">
        <v>44804</v>
      </c>
      <c r="M157" s="188">
        <v>44805</v>
      </c>
      <c r="N157" s="186"/>
      <c r="O157" s="185" t="s">
        <v>960</v>
      </c>
      <c r="P157" s="185" t="s">
        <v>961</v>
      </c>
      <c r="Q157" s="186" t="s">
        <v>1596</v>
      </c>
      <c r="R157" s="189" t="s">
        <v>1143</v>
      </c>
      <c r="U157" s="190" t="s">
        <v>69</v>
      </c>
      <c r="V157" s="190" t="s">
        <v>120</v>
      </c>
      <c r="W157" s="190" t="s">
        <v>2103</v>
      </c>
    </row>
    <row r="158" spans="1:23" ht="32.4">
      <c r="A158" s="192"/>
      <c r="B158" s="193"/>
      <c r="C158" s="194" t="s">
        <v>1903</v>
      </c>
      <c r="D158" s="195"/>
      <c r="E158" s="195"/>
      <c r="F158" s="195"/>
      <c r="G158" s="195"/>
      <c r="H158" s="196"/>
      <c r="I158" s="195" t="s">
        <v>2455</v>
      </c>
      <c r="J158" s="195" t="s">
        <v>2134</v>
      </c>
      <c r="K158" s="197"/>
      <c r="L158" s="195"/>
      <c r="M158" s="195"/>
      <c r="N158" s="192"/>
      <c r="O158" s="192"/>
      <c r="P158" s="192"/>
      <c r="Q158" s="192"/>
      <c r="R158" s="198"/>
    </row>
    <row r="159" spans="1:23" s="190" customFormat="1" ht="46.8">
      <c r="A159" s="185">
        <v>1</v>
      </c>
      <c r="B159" s="186" t="s">
        <v>1905</v>
      </c>
      <c r="C159" s="186" t="s">
        <v>1906</v>
      </c>
      <c r="D159" s="186" t="s">
        <v>2456</v>
      </c>
      <c r="E159" s="200" t="s">
        <v>1144</v>
      </c>
      <c r="F159" s="186" t="s">
        <v>1145</v>
      </c>
      <c r="G159" s="186" t="s">
        <v>1146</v>
      </c>
      <c r="H159" s="221" t="s">
        <v>2414</v>
      </c>
      <c r="I159" s="186" t="s">
        <v>1147</v>
      </c>
      <c r="J159" s="185" t="s">
        <v>1643</v>
      </c>
      <c r="K159" s="185"/>
      <c r="L159" s="188">
        <v>44738</v>
      </c>
      <c r="M159" s="188">
        <v>44743</v>
      </c>
      <c r="N159" s="186" t="s">
        <v>1148</v>
      </c>
      <c r="O159" s="185" t="s">
        <v>961</v>
      </c>
      <c r="P159" s="185" t="s">
        <v>961</v>
      </c>
      <c r="Q159" s="186" t="s">
        <v>1624</v>
      </c>
      <c r="R159" s="189" t="s">
        <v>1149</v>
      </c>
      <c r="U159" s="190" t="s">
        <v>69</v>
      </c>
      <c r="V159" s="190" t="s">
        <v>81</v>
      </c>
      <c r="W159" s="190" t="s">
        <v>2103</v>
      </c>
    </row>
    <row r="160" spans="1:23" s="190" customFormat="1" ht="32.4">
      <c r="A160" s="185">
        <v>2</v>
      </c>
      <c r="B160" s="186" t="s">
        <v>1905</v>
      </c>
      <c r="C160" s="186" t="s">
        <v>1906</v>
      </c>
      <c r="D160" s="186" t="s">
        <v>2456</v>
      </c>
      <c r="E160" s="186" t="s">
        <v>2457</v>
      </c>
      <c r="F160" s="186" t="s">
        <v>2458</v>
      </c>
      <c r="G160" s="186" t="s">
        <v>2459</v>
      </c>
      <c r="H160" s="221" t="s">
        <v>2414</v>
      </c>
      <c r="I160" s="186" t="s">
        <v>2460</v>
      </c>
      <c r="J160" s="185" t="s">
        <v>1710</v>
      </c>
      <c r="K160" s="185"/>
      <c r="L160" s="188">
        <v>44695</v>
      </c>
      <c r="M160" s="188">
        <v>44695</v>
      </c>
      <c r="N160" s="186"/>
      <c r="O160" s="185" t="s">
        <v>960</v>
      </c>
      <c r="P160" s="185" t="s">
        <v>961</v>
      </c>
      <c r="Q160" s="186" t="s">
        <v>1596</v>
      </c>
      <c r="R160" s="189" t="s">
        <v>1150</v>
      </c>
      <c r="U160" s="190" t="s">
        <v>69</v>
      </c>
      <c r="V160" s="190" t="s">
        <v>963</v>
      </c>
      <c r="W160" s="190" t="s">
        <v>2103</v>
      </c>
    </row>
    <row r="161" spans="1:25" s="190" customFormat="1" ht="32.4">
      <c r="A161" s="185">
        <v>3</v>
      </c>
      <c r="B161" s="186" t="s">
        <v>1905</v>
      </c>
      <c r="C161" s="186" t="s">
        <v>1906</v>
      </c>
      <c r="D161" s="186" t="s">
        <v>2456</v>
      </c>
      <c r="E161" s="186" t="s">
        <v>2461</v>
      </c>
      <c r="F161" s="186" t="s">
        <v>2462</v>
      </c>
      <c r="G161" s="186" t="s">
        <v>2459</v>
      </c>
      <c r="H161" s="221" t="s">
        <v>2414</v>
      </c>
      <c r="I161" s="186" t="s">
        <v>2460</v>
      </c>
      <c r="J161" s="185" t="s">
        <v>1710</v>
      </c>
      <c r="K161" s="185"/>
      <c r="L161" s="188">
        <v>44695</v>
      </c>
      <c r="M161" s="188">
        <v>44695</v>
      </c>
      <c r="N161" s="186"/>
      <c r="O161" s="185" t="s">
        <v>960</v>
      </c>
      <c r="P161" s="185" t="s">
        <v>961</v>
      </c>
      <c r="Q161" s="186" t="s">
        <v>1596</v>
      </c>
      <c r="R161" s="189" t="s">
        <v>1150</v>
      </c>
      <c r="U161" s="190" t="s">
        <v>69</v>
      </c>
      <c r="V161" s="190" t="s">
        <v>963</v>
      </c>
      <c r="W161" s="190" t="s">
        <v>2103</v>
      </c>
    </row>
    <row r="162" spans="1:25" s="190" customFormat="1" ht="46.8">
      <c r="A162" s="185">
        <v>4</v>
      </c>
      <c r="B162" s="186" t="s">
        <v>1905</v>
      </c>
      <c r="C162" s="186" t="s">
        <v>1906</v>
      </c>
      <c r="D162" s="186" t="s">
        <v>2463</v>
      </c>
      <c r="E162" s="186" t="s">
        <v>2464</v>
      </c>
      <c r="F162" s="186" t="s">
        <v>1151</v>
      </c>
      <c r="G162" s="186" t="s">
        <v>1152</v>
      </c>
      <c r="H162" s="221" t="s">
        <v>2414</v>
      </c>
      <c r="I162" s="186" t="s">
        <v>1153</v>
      </c>
      <c r="J162" s="185" t="s">
        <v>1643</v>
      </c>
      <c r="K162" s="185"/>
      <c r="L162" s="188">
        <v>44737</v>
      </c>
      <c r="M162" s="188">
        <v>44745</v>
      </c>
      <c r="N162" s="186"/>
      <c r="O162" s="185" t="s">
        <v>960</v>
      </c>
      <c r="P162" s="185" t="s">
        <v>961</v>
      </c>
      <c r="Q162" s="186" t="s">
        <v>1624</v>
      </c>
      <c r="R162" s="189" t="s">
        <v>1154</v>
      </c>
      <c r="U162" s="190" t="s">
        <v>69</v>
      </c>
      <c r="V162" s="190" t="s">
        <v>81</v>
      </c>
      <c r="W162" s="190" t="s">
        <v>2103</v>
      </c>
    </row>
    <row r="163" spans="1:25" s="190" customFormat="1" ht="32.4">
      <c r="A163" s="185">
        <v>5</v>
      </c>
      <c r="B163" s="186" t="s">
        <v>1905</v>
      </c>
      <c r="C163" s="186" t="s">
        <v>1906</v>
      </c>
      <c r="D163" s="186" t="s">
        <v>2463</v>
      </c>
      <c r="E163" s="186" t="s">
        <v>2465</v>
      </c>
      <c r="F163" s="186" t="s">
        <v>2466</v>
      </c>
      <c r="G163" s="186" t="s">
        <v>2467</v>
      </c>
      <c r="H163" s="221" t="s">
        <v>2414</v>
      </c>
      <c r="I163" s="186" t="s">
        <v>2460</v>
      </c>
      <c r="J163" s="185" t="s">
        <v>1643</v>
      </c>
      <c r="K163" s="185"/>
      <c r="L163" s="188">
        <v>44695</v>
      </c>
      <c r="M163" s="188">
        <v>44695</v>
      </c>
      <c r="N163" s="186"/>
      <c r="O163" s="185" t="s">
        <v>961</v>
      </c>
      <c r="P163" s="185" t="s">
        <v>961</v>
      </c>
      <c r="Q163" s="186" t="s">
        <v>1596</v>
      </c>
      <c r="R163" s="189" t="s">
        <v>1150</v>
      </c>
      <c r="U163" s="190" t="s">
        <v>69</v>
      </c>
      <c r="V163" s="190" t="s">
        <v>963</v>
      </c>
      <c r="W163" s="190" t="s">
        <v>2103</v>
      </c>
    </row>
    <row r="164" spans="1:25" s="190" customFormat="1" ht="46.8">
      <c r="A164" s="191">
        <v>6</v>
      </c>
      <c r="B164" s="199" t="s">
        <v>1905</v>
      </c>
      <c r="C164" s="186" t="s">
        <v>1906</v>
      </c>
      <c r="D164" s="186" t="s">
        <v>2468</v>
      </c>
      <c r="E164" s="186" t="s">
        <v>2469</v>
      </c>
      <c r="F164" s="186" t="s">
        <v>1155</v>
      </c>
      <c r="G164" s="186" t="s">
        <v>1156</v>
      </c>
      <c r="H164" s="221" t="s">
        <v>2414</v>
      </c>
      <c r="I164" s="186" t="s">
        <v>1157</v>
      </c>
      <c r="J164" s="185" t="s">
        <v>1643</v>
      </c>
      <c r="K164" s="191"/>
      <c r="L164" s="188">
        <v>44809</v>
      </c>
      <c r="M164" s="188">
        <v>44812</v>
      </c>
      <c r="N164" s="186"/>
      <c r="O164" s="185" t="s">
        <v>961</v>
      </c>
      <c r="P164" s="185" t="s">
        <v>961</v>
      </c>
      <c r="Q164" s="186" t="s">
        <v>1624</v>
      </c>
      <c r="R164" s="189" t="s">
        <v>1158</v>
      </c>
      <c r="U164" s="190" t="s">
        <v>69</v>
      </c>
      <c r="V164" s="190" t="s">
        <v>106</v>
      </c>
      <c r="W164" s="190" t="s">
        <v>2103</v>
      </c>
      <c r="X164" s="82"/>
      <c r="Y164" s="82"/>
    </row>
    <row r="165" spans="1:25" ht="32.4">
      <c r="A165" s="192"/>
      <c r="B165" s="193"/>
      <c r="C165" s="194" t="s">
        <v>1910</v>
      </c>
      <c r="D165" s="195"/>
      <c r="E165" s="195"/>
      <c r="F165" s="195"/>
      <c r="G165" s="195"/>
      <c r="H165" s="196"/>
      <c r="I165" s="195" t="s">
        <v>2133</v>
      </c>
      <c r="J165" s="195" t="s">
        <v>2413</v>
      </c>
      <c r="K165" s="197"/>
      <c r="L165" s="195"/>
      <c r="M165" s="195"/>
      <c r="N165" s="192"/>
      <c r="O165" s="192"/>
      <c r="P165" s="192"/>
      <c r="Q165" s="192"/>
      <c r="R165" s="198"/>
    </row>
    <row r="166" spans="1:25" s="190" customFormat="1" ht="140.4">
      <c r="A166" s="185">
        <v>1</v>
      </c>
      <c r="B166" s="186" t="s">
        <v>1905</v>
      </c>
      <c r="C166" s="199" t="s">
        <v>1912</v>
      </c>
      <c r="D166" s="199" t="s">
        <v>2470</v>
      </c>
      <c r="E166" s="186" t="s">
        <v>2471</v>
      </c>
      <c r="F166" s="201" t="s">
        <v>1159</v>
      </c>
      <c r="G166" s="186" t="s">
        <v>1160</v>
      </c>
      <c r="H166" s="221" t="s">
        <v>2414</v>
      </c>
      <c r="I166" s="186" t="s">
        <v>2472</v>
      </c>
      <c r="J166" s="191" t="s">
        <v>1643</v>
      </c>
      <c r="K166" s="185"/>
      <c r="L166" s="202">
        <v>44904</v>
      </c>
      <c r="M166" s="202">
        <v>44906</v>
      </c>
      <c r="N166" s="186"/>
      <c r="O166" s="191" t="s">
        <v>961</v>
      </c>
      <c r="P166" s="191" t="s">
        <v>961</v>
      </c>
      <c r="Q166" s="199" t="s">
        <v>1624</v>
      </c>
      <c r="R166" s="189" t="s">
        <v>1161</v>
      </c>
      <c r="S166" s="82"/>
      <c r="T166" s="82"/>
      <c r="U166" s="83" t="s">
        <v>69</v>
      </c>
      <c r="V166" s="83" t="s">
        <v>91</v>
      </c>
      <c r="W166" s="82" t="s">
        <v>2117</v>
      </c>
    </row>
    <row r="167" spans="1:25" s="190" customFormat="1" ht="140.4">
      <c r="A167" s="185">
        <v>2</v>
      </c>
      <c r="B167" s="186" t="s">
        <v>1905</v>
      </c>
      <c r="C167" s="199" t="s">
        <v>1912</v>
      </c>
      <c r="D167" s="199" t="s">
        <v>2473</v>
      </c>
      <c r="E167" s="186" t="s">
        <v>2474</v>
      </c>
      <c r="F167" s="201" t="s">
        <v>1162</v>
      </c>
      <c r="G167" s="186" t="s">
        <v>1160</v>
      </c>
      <c r="H167" s="221" t="s">
        <v>2414</v>
      </c>
      <c r="I167" s="186" t="s">
        <v>2472</v>
      </c>
      <c r="J167" s="191" t="s">
        <v>1643</v>
      </c>
      <c r="K167" s="185"/>
      <c r="L167" s="202">
        <v>44904</v>
      </c>
      <c r="M167" s="202">
        <v>44906</v>
      </c>
      <c r="N167" s="186" t="s">
        <v>1163</v>
      </c>
      <c r="O167" s="191" t="s">
        <v>961</v>
      </c>
      <c r="P167" s="191" t="s">
        <v>961</v>
      </c>
      <c r="Q167" s="199" t="s">
        <v>1624</v>
      </c>
      <c r="R167" s="189" t="s">
        <v>1161</v>
      </c>
      <c r="S167" s="82"/>
      <c r="T167" s="82"/>
      <c r="U167" s="83" t="s">
        <v>69</v>
      </c>
      <c r="V167" s="83" t="s">
        <v>91</v>
      </c>
      <c r="W167" s="82" t="s">
        <v>2103</v>
      </c>
    </row>
    <row r="168" spans="1:25" s="190" customFormat="1" ht="234">
      <c r="A168" s="191">
        <v>3</v>
      </c>
      <c r="B168" s="186" t="s">
        <v>1905</v>
      </c>
      <c r="C168" s="186" t="s">
        <v>1912</v>
      </c>
      <c r="D168" s="186" t="s">
        <v>1913</v>
      </c>
      <c r="E168" s="186" t="s">
        <v>2475</v>
      </c>
      <c r="F168" s="186" t="s">
        <v>2476</v>
      </c>
      <c r="G168" s="186" t="s">
        <v>2477</v>
      </c>
      <c r="H168" s="221" t="s">
        <v>2414</v>
      </c>
      <c r="I168" s="186" t="s">
        <v>2478</v>
      </c>
      <c r="J168" s="185" t="s">
        <v>1710</v>
      </c>
      <c r="K168" s="191"/>
      <c r="L168" s="188">
        <v>44631</v>
      </c>
      <c r="M168" s="188">
        <v>44631</v>
      </c>
      <c r="N168" s="186"/>
      <c r="O168" s="185" t="s">
        <v>960</v>
      </c>
      <c r="P168" s="185" t="s">
        <v>960</v>
      </c>
      <c r="Q168" s="186" t="s">
        <v>1596</v>
      </c>
      <c r="R168" s="189" t="s">
        <v>1164</v>
      </c>
      <c r="U168" s="190" t="s">
        <v>69</v>
      </c>
      <c r="V168" s="190" t="s">
        <v>146</v>
      </c>
      <c r="W168" s="190" t="s">
        <v>2117</v>
      </c>
      <c r="X168" s="82"/>
      <c r="Y168" s="82"/>
    </row>
    <row r="169" spans="1:25" s="190" customFormat="1" ht="124.8">
      <c r="A169" s="185">
        <v>4</v>
      </c>
      <c r="B169" s="186" t="s">
        <v>1905</v>
      </c>
      <c r="C169" s="186" t="s">
        <v>1912</v>
      </c>
      <c r="D169" s="186" t="s">
        <v>1913</v>
      </c>
      <c r="E169" s="186" t="s">
        <v>2479</v>
      </c>
      <c r="F169" s="186" t="s">
        <v>2480</v>
      </c>
      <c r="G169" s="186" t="s">
        <v>1165</v>
      </c>
      <c r="H169" s="221" t="s">
        <v>2414</v>
      </c>
      <c r="I169" s="186" t="s">
        <v>2481</v>
      </c>
      <c r="J169" s="185" t="s">
        <v>1643</v>
      </c>
      <c r="K169" s="185"/>
      <c r="L169" s="188">
        <v>44849</v>
      </c>
      <c r="M169" s="188">
        <v>44850</v>
      </c>
      <c r="N169" s="186"/>
      <c r="O169" s="185" t="s">
        <v>961</v>
      </c>
      <c r="P169" s="185" t="s">
        <v>961</v>
      </c>
      <c r="Q169" s="186" t="s">
        <v>1596</v>
      </c>
      <c r="R169" s="189" t="s">
        <v>1166</v>
      </c>
      <c r="U169" s="190" t="s">
        <v>69</v>
      </c>
      <c r="V169" s="190" t="s">
        <v>70</v>
      </c>
      <c r="W169" s="190" t="s">
        <v>2103</v>
      </c>
    </row>
    <row r="170" spans="1:25" s="190" customFormat="1" ht="48">
      <c r="A170" s="191">
        <v>5</v>
      </c>
      <c r="B170" s="186" t="s">
        <v>1905</v>
      </c>
      <c r="C170" s="199" t="s">
        <v>1912</v>
      </c>
      <c r="D170" s="199" t="s">
        <v>2482</v>
      </c>
      <c r="E170" s="200" t="s">
        <v>1167</v>
      </c>
      <c r="F170" s="186" t="s">
        <v>1168</v>
      </c>
      <c r="G170" s="186" t="s">
        <v>2136</v>
      </c>
      <c r="H170" s="221" t="s">
        <v>2414</v>
      </c>
      <c r="I170" s="186" t="s">
        <v>2138</v>
      </c>
      <c r="J170" s="191" t="s">
        <v>1710</v>
      </c>
      <c r="K170" s="191"/>
      <c r="L170" s="202">
        <v>44812</v>
      </c>
      <c r="M170" s="202">
        <v>44812</v>
      </c>
      <c r="N170" s="186"/>
      <c r="O170" s="191" t="s">
        <v>961</v>
      </c>
      <c r="P170" s="191" t="s">
        <v>961</v>
      </c>
      <c r="Q170" s="199" t="s">
        <v>1624</v>
      </c>
      <c r="R170" s="189" t="s">
        <v>982</v>
      </c>
      <c r="S170" s="82"/>
      <c r="T170" s="82"/>
      <c r="U170" s="83" t="s">
        <v>69</v>
      </c>
      <c r="V170" s="83" t="s">
        <v>106</v>
      </c>
      <c r="W170" s="82" t="s">
        <v>2103</v>
      </c>
      <c r="X170" s="82"/>
      <c r="Y170" s="82"/>
    </row>
    <row r="171" spans="1:25" s="190" customFormat="1" ht="48.6">
      <c r="A171" s="191">
        <v>6</v>
      </c>
      <c r="B171" s="186" t="s">
        <v>1905</v>
      </c>
      <c r="C171" s="199" t="s">
        <v>1912</v>
      </c>
      <c r="D171" s="199" t="s">
        <v>2482</v>
      </c>
      <c r="E171" s="200" t="s">
        <v>2483</v>
      </c>
      <c r="F171" s="201" t="s">
        <v>2484</v>
      </c>
      <c r="G171" s="186" t="s">
        <v>2485</v>
      </c>
      <c r="H171" s="221" t="s">
        <v>2414</v>
      </c>
      <c r="I171" s="186" t="s">
        <v>2486</v>
      </c>
      <c r="J171" s="191" t="s">
        <v>1710</v>
      </c>
      <c r="K171" s="191"/>
      <c r="L171" s="202">
        <v>44876</v>
      </c>
      <c r="M171" s="202">
        <v>44876</v>
      </c>
      <c r="N171" s="186"/>
      <c r="O171" s="191" t="s">
        <v>961</v>
      </c>
      <c r="P171" s="191" t="s">
        <v>961</v>
      </c>
      <c r="Q171" s="199" t="s">
        <v>1596</v>
      </c>
      <c r="R171" s="189" t="s">
        <v>1169</v>
      </c>
      <c r="S171" s="82"/>
      <c r="T171" s="82"/>
      <c r="U171" s="83" t="s">
        <v>69</v>
      </c>
      <c r="V171" s="83" t="s">
        <v>111</v>
      </c>
      <c r="W171" s="82" t="s">
        <v>2103</v>
      </c>
      <c r="X171" s="82"/>
      <c r="Y171" s="82"/>
    </row>
    <row r="172" spans="1:25" s="190" customFormat="1" ht="48.6">
      <c r="A172" s="191">
        <v>7</v>
      </c>
      <c r="B172" s="186" t="s">
        <v>1905</v>
      </c>
      <c r="C172" s="199" t="s">
        <v>1912</v>
      </c>
      <c r="D172" s="199" t="s">
        <v>2482</v>
      </c>
      <c r="E172" s="186" t="s">
        <v>2487</v>
      </c>
      <c r="F172" s="201" t="s">
        <v>2488</v>
      </c>
      <c r="G172" s="186" t="s">
        <v>2489</v>
      </c>
      <c r="H172" s="221" t="s">
        <v>2414</v>
      </c>
      <c r="I172" s="186" t="s">
        <v>2490</v>
      </c>
      <c r="J172" s="191" t="s">
        <v>1710</v>
      </c>
      <c r="K172" s="191"/>
      <c r="L172" s="202">
        <v>44730</v>
      </c>
      <c r="M172" s="202">
        <v>44730</v>
      </c>
      <c r="N172" s="186" t="s">
        <v>2491</v>
      </c>
      <c r="O172" s="191" t="s">
        <v>960</v>
      </c>
      <c r="P172" s="191" t="s">
        <v>960</v>
      </c>
      <c r="Q172" s="199" t="s">
        <v>1596</v>
      </c>
      <c r="R172" s="189" t="s">
        <v>1170</v>
      </c>
      <c r="S172" s="82"/>
      <c r="T172" s="82"/>
      <c r="U172" s="83" t="s">
        <v>69</v>
      </c>
      <c r="V172" s="83" t="s">
        <v>81</v>
      </c>
      <c r="W172" s="82" t="s">
        <v>2103</v>
      </c>
      <c r="X172" s="82"/>
      <c r="Y172" s="82"/>
    </row>
    <row r="173" spans="1:25" s="190" customFormat="1" ht="48.6">
      <c r="A173" s="191">
        <v>8</v>
      </c>
      <c r="B173" s="186" t="s">
        <v>1905</v>
      </c>
      <c r="C173" s="199" t="s">
        <v>1912</v>
      </c>
      <c r="D173" s="199" t="s">
        <v>2482</v>
      </c>
      <c r="E173" s="200" t="s">
        <v>2483</v>
      </c>
      <c r="F173" s="201" t="s">
        <v>2492</v>
      </c>
      <c r="G173" s="186" t="s">
        <v>2489</v>
      </c>
      <c r="H173" s="221" t="s">
        <v>2414</v>
      </c>
      <c r="I173" s="186" t="s">
        <v>2490</v>
      </c>
      <c r="J173" s="191" t="s">
        <v>1710</v>
      </c>
      <c r="K173" s="191"/>
      <c r="L173" s="202">
        <v>44730</v>
      </c>
      <c r="M173" s="202">
        <v>44730</v>
      </c>
      <c r="N173" s="186" t="s">
        <v>2493</v>
      </c>
      <c r="O173" s="191" t="s">
        <v>961</v>
      </c>
      <c r="P173" s="191" t="s">
        <v>961</v>
      </c>
      <c r="Q173" s="199" t="s">
        <v>1596</v>
      </c>
      <c r="R173" s="189" t="s">
        <v>1170</v>
      </c>
      <c r="S173" s="82"/>
      <c r="T173" s="82"/>
      <c r="U173" s="83" t="s">
        <v>69</v>
      </c>
      <c r="V173" s="83" t="s">
        <v>81</v>
      </c>
      <c r="W173" s="82" t="s">
        <v>2103</v>
      </c>
      <c r="X173" s="82"/>
      <c r="Y173" s="82"/>
    </row>
    <row r="174" spans="1:25" s="190" customFormat="1" ht="32.4">
      <c r="A174" s="191">
        <v>9</v>
      </c>
      <c r="B174" s="186" t="s">
        <v>1905</v>
      </c>
      <c r="C174" s="186" t="s">
        <v>1912</v>
      </c>
      <c r="D174" s="199" t="s">
        <v>2494</v>
      </c>
      <c r="E174" s="227" t="s">
        <v>2495</v>
      </c>
      <c r="F174" s="201" t="s">
        <v>2496</v>
      </c>
      <c r="G174" s="186" t="s">
        <v>2497</v>
      </c>
      <c r="H174" s="228" t="s">
        <v>1705</v>
      </c>
      <c r="I174" s="186" t="s">
        <v>2498</v>
      </c>
      <c r="J174" s="191" t="s">
        <v>1710</v>
      </c>
      <c r="K174" s="191"/>
      <c r="L174" s="229">
        <v>44646</v>
      </c>
      <c r="M174" s="229">
        <v>44646</v>
      </c>
      <c r="N174" s="186"/>
      <c r="O174" s="191" t="s">
        <v>961</v>
      </c>
      <c r="P174" s="191" t="s">
        <v>1710</v>
      </c>
      <c r="Q174" s="191" t="s">
        <v>1596</v>
      </c>
      <c r="R174" s="189"/>
      <c r="S174" s="82"/>
      <c r="T174" s="82"/>
      <c r="U174" s="83"/>
      <c r="V174" s="83"/>
      <c r="W174" s="82"/>
      <c r="X174" s="82"/>
      <c r="Y174" s="82"/>
    </row>
    <row r="175" spans="1:25" s="190" customFormat="1" ht="48.6">
      <c r="A175" s="191">
        <v>10</v>
      </c>
      <c r="B175" s="186" t="s">
        <v>1905</v>
      </c>
      <c r="C175" s="186" t="s">
        <v>1912</v>
      </c>
      <c r="D175" s="199" t="s">
        <v>2499</v>
      </c>
      <c r="E175" s="227" t="s">
        <v>2500</v>
      </c>
      <c r="F175" s="201" t="s">
        <v>2501</v>
      </c>
      <c r="G175" s="186" t="s">
        <v>2489</v>
      </c>
      <c r="H175" s="228" t="s">
        <v>1705</v>
      </c>
      <c r="I175" s="186" t="s">
        <v>2490</v>
      </c>
      <c r="J175" s="191" t="s">
        <v>1710</v>
      </c>
      <c r="K175" s="191"/>
      <c r="L175" s="229">
        <v>44730</v>
      </c>
      <c r="M175" s="229">
        <v>44730</v>
      </c>
      <c r="N175" s="186"/>
      <c r="O175" s="191" t="s">
        <v>960</v>
      </c>
      <c r="P175" s="191" t="s">
        <v>1710</v>
      </c>
      <c r="Q175" s="191" t="s">
        <v>1596</v>
      </c>
      <c r="R175" s="189"/>
      <c r="S175" s="82"/>
      <c r="T175" s="82"/>
      <c r="U175" s="83"/>
      <c r="V175" s="83"/>
      <c r="W175" s="82"/>
      <c r="X175" s="82"/>
      <c r="Y175" s="82"/>
    </row>
    <row r="176" spans="1:25" s="190" customFormat="1" ht="48.6">
      <c r="A176" s="191">
        <v>11</v>
      </c>
      <c r="B176" s="186" t="s">
        <v>1905</v>
      </c>
      <c r="C176" s="186" t="s">
        <v>1912</v>
      </c>
      <c r="D176" s="199" t="s">
        <v>2499</v>
      </c>
      <c r="E176" s="227" t="s">
        <v>2502</v>
      </c>
      <c r="F176" s="201" t="s">
        <v>2503</v>
      </c>
      <c r="G176" s="186" t="s">
        <v>2489</v>
      </c>
      <c r="H176" s="228" t="s">
        <v>1705</v>
      </c>
      <c r="I176" s="186" t="s">
        <v>2490</v>
      </c>
      <c r="J176" s="191" t="s">
        <v>1710</v>
      </c>
      <c r="K176" s="191"/>
      <c r="L176" s="229">
        <v>44730</v>
      </c>
      <c r="M176" s="229">
        <v>44730</v>
      </c>
      <c r="N176" s="186"/>
      <c r="O176" s="191" t="s">
        <v>960</v>
      </c>
      <c r="P176" s="191" t="s">
        <v>1710</v>
      </c>
      <c r="Q176" s="191" t="s">
        <v>1596</v>
      </c>
      <c r="R176" s="189"/>
      <c r="S176" s="82"/>
      <c r="T176" s="82"/>
      <c r="U176" s="83"/>
      <c r="V176" s="83"/>
      <c r="W176" s="82"/>
      <c r="X176" s="82"/>
      <c r="Y176" s="82"/>
    </row>
    <row r="177" spans="1:25" ht="32.4">
      <c r="A177" s="192"/>
      <c r="B177" s="193"/>
      <c r="C177" s="194" t="s">
        <v>1921</v>
      </c>
      <c r="D177" s="195"/>
      <c r="E177" s="195"/>
      <c r="F177" s="195"/>
      <c r="G177" s="195"/>
      <c r="H177" s="196"/>
      <c r="I177" s="195" t="s">
        <v>2504</v>
      </c>
      <c r="J177" s="195" t="s">
        <v>2209</v>
      </c>
      <c r="K177" s="197"/>
      <c r="L177" s="195"/>
      <c r="M177" s="195"/>
      <c r="N177" s="192"/>
      <c r="O177" s="192"/>
      <c r="P177" s="192"/>
      <c r="Q177" s="192"/>
      <c r="R177" s="198"/>
    </row>
    <row r="178" spans="1:25" s="190" customFormat="1" ht="46.8">
      <c r="A178" s="185">
        <v>1</v>
      </c>
      <c r="B178" s="186" t="s">
        <v>1923</v>
      </c>
      <c r="C178" s="186" t="s">
        <v>1924</v>
      </c>
      <c r="D178" s="186" t="s">
        <v>1933</v>
      </c>
      <c r="E178" s="186" t="s">
        <v>2505</v>
      </c>
      <c r="F178" s="186" t="s">
        <v>1171</v>
      </c>
      <c r="G178" s="186" t="s">
        <v>1172</v>
      </c>
      <c r="H178" s="221" t="s">
        <v>2414</v>
      </c>
      <c r="I178" s="186" t="s">
        <v>2368</v>
      </c>
      <c r="J178" s="185" t="s">
        <v>1643</v>
      </c>
      <c r="K178" s="185"/>
      <c r="L178" s="188">
        <v>44897</v>
      </c>
      <c r="M178" s="188">
        <v>44899</v>
      </c>
      <c r="N178" s="186" t="s">
        <v>1173</v>
      </c>
      <c r="O178" s="185" t="s">
        <v>960</v>
      </c>
      <c r="P178" s="185" t="s">
        <v>961</v>
      </c>
      <c r="Q178" s="186" t="s">
        <v>1624</v>
      </c>
      <c r="R178" s="189" t="s">
        <v>1105</v>
      </c>
      <c r="S178" s="190" t="s">
        <v>1174</v>
      </c>
      <c r="U178" s="190" t="s">
        <v>69</v>
      </c>
      <c r="V178" s="190" t="s">
        <v>91</v>
      </c>
      <c r="W178" s="190" t="s">
        <v>2103</v>
      </c>
    </row>
    <row r="179" spans="1:25" s="190" customFormat="1" ht="46.8">
      <c r="A179" s="185">
        <v>2</v>
      </c>
      <c r="B179" s="199" t="s">
        <v>1923</v>
      </c>
      <c r="C179" s="186" t="s">
        <v>1924</v>
      </c>
      <c r="D179" s="186" t="s">
        <v>1933</v>
      </c>
      <c r="E179" s="186" t="s">
        <v>2506</v>
      </c>
      <c r="F179" s="186" t="s">
        <v>1175</v>
      </c>
      <c r="G179" s="186" t="s">
        <v>1172</v>
      </c>
      <c r="H179" s="221" t="s">
        <v>2414</v>
      </c>
      <c r="I179" s="186" t="s">
        <v>2368</v>
      </c>
      <c r="J179" s="185" t="s">
        <v>1643</v>
      </c>
      <c r="K179" s="185"/>
      <c r="L179" s="188">
        <v>44897</v>
      </c>
      <c r="M179" s="188">
        <v>44899</v>
      </c>
      <c r="N179" s="186" t="s">
        <v>1176</v>
      </c>
      <c r="O179" s="185" t="s">
        <v>960</v>
      </c>
      <c r="P179" s="185" t="s">
        <v>961</v>
      </c>
      <c r="Q179" s="186" t="s">
        <v>1624</v>
      </c>
      <c r="R179" s="189" t="s">
        <v>1105</v>
      </c>
      <c r="S179" s="190" t="s">
        <v>1174</v>
      </c>
      <c r="U179" s="190" t="s">
        <v>69</v>
      </c>
      <c r="V179" s="190" t="s">
        <v>91</v>
      </c>
      <c r="W179" s="190" t="s">
        <v>2103</v>
      </c>
    </row>
    <row r="180" spans="1:25" s="190" customFormat="1" ht="46.8">
      <c r="A180" s="185">
        <v>3</v>
      </c>
      <c r="B180" s="199" t="s">
        <v>1923</v>
      </c>
      <c r="C180" s="186" t="s">
        <v>1924</v>
      </c>
      <c r="D180" s="186" t="s">
        <v>1933</v>
      </c>
      <c r="E180" s="186" t="s">
        <v>2507</v>
      </c>
      <c r="F180" s="186" t="s">
        <v>1177</v>
      </c>
      <c r="G180" s="186" t="s">
        <v>1178</v>
      </c>
      <c r="H180" s="221" t="s">
        <v>2414</v>
      </c>
      <c r="I180" s="186" t="s">
        <v>1179</v>
      </c>
      <c r="J180" s="185" t="s">
        <v>1710</v>
      </c>
      <c r="K180" s="185"/>
      <c r="L180" s="188">
        <v>44861</v>
      </c>
      <c r="M180" s="188">
        <v>44862</v>
      </c>
      <c r="N180" s="186" t="s">
        <v>1180</v>
      </c>
      <c r="O180" s="185" t="s">
        <v>960</v>
      </c>
      <c r="P180" s="185" t="s">
        <v>961</v>
      </c>
      <c r="Q180" s="186" t="s">
        <v>1624</v>
      </c>
      <c r="R180" s="189" t="s">
        <v>1181</v>
      </c>
      <c r="S180" s="190" t="s">
        <v>1174</v>
      </c>
      <c r="U180" s="190" t="s">
        <v>69</v>
      </c>
      <c r="V180" s="190" t="s">
        <v>111</v>
      </c>
      <c r="W180" s="190" t="s">
        <v>2103</v>
      </c>
    </row>
    <row r="181" spans="1:25" s="190" customFormat="1" ht="46.8">
      <c r="A181" s="185">
        <v>4</v>
      </c>
      <c r="B181" s="199" t="s">
        <v>1923</v>
      </c>
      <c r="C181" s="186" t="s">
        <v>1924</v>
      </c>
      <c r="D181" s="186" t="s">
        <v>1933</v>
      </c>
      <c r="E181" s="186" t="s">
        <v>2508</v>
      </c>
      <c r="F181" s="186" t="s">
        <v>1182</v>
      </c>
      <c r="G181" s="186" t="s">
        <v>1172</v>
      </c>
      <c r="H181" s="221" t="s">
        <v>2414</v>
      </c>
      <c r="I181" s="186" t="s">
        <v>2368</v>
      </c>
      <c r="J181" s="185" t="s">
        <v>1643</v>
      </c>
      <c r="K181" s="185"/>
      <c r="L181" s="188">
        <v>44897</v>
      </c>
      <c r="M181" s="188">
        <v>44899</v>
      </c>
      <c r="N181" s="186"/>
      <c r="O181" s="185" t="s">
        <v>960</v>
      </c>
      <c r="P181" s="185" t="s">
        <v>960</v>
      </c>
      <c r="Q181" s="186" t="s">
        <v>1624</v>
      </c>
      <c r="R181" s="189" t="s">
        <v>1105</v>
      </c>
      <c r="U181" s="190" t="s">
        <v>69</v>
      </c>
      <c r="V181" s="190" t="s">
        <v>91</v>
      </c>
      <c r="W181" s="190" t="s">
        <v>2103</v>
      </c>
    </row>
    <row r="182" spans="1:25" s="190" customFormat="1" ht="62.4">
      <c r="A182" s="191">
        <v>5</v>
      </c>
      <c r="B182" s="199" t="s">
        <v>1923</v>
      </c>
      <c r="C182" s="186" t="s">
        <v>1924</v>
      </c>
      <c r="D182" s="186" t="s">
        <v>1933</v>
      </c>
      <c r="E182" s="186" t="s">
        <v>2509</v>
      </c>
      <c r="F182" s="186" t="s">
        <v>1183</v>
      </c>
      <c r="G182" s="186" t="s">
        <v>1184</v>
      </c>
      <c r="H182" s="221" t="s">
        <v>2414</v>
      </c>
      <c r="I182" s="186" t="s">
        <v>2368</v>
      </c>
      <c r="J182" s="185" t="s">
        <v>1643</v>
      </c>
      <c r="K182" s="191"/>
      <c r="L182" s="188">
        <v>44897</v>
      </c>
      <c r="M182" s="188">
        <v>44899</v>
      </c>
      <c r="N182" s="186"/>
      <c r="O182" s="185" t="s">
        <v>960</v>
      </c>
      <c r="P182" s="185" t="s">
        <v>960</v>
      </c>
      <c r="Q182" s="186" t="s">
        <v>1624</v>
      </c>
      <c r="R182" s="189" t="s">
        <v>1105</v>
      </c>
      <c r="U182" s="190" t="s">
        <v>69</v>
      </c>
      <c r="V182" s="190" t="s">
        <v>91</v>
      </c>
      <c r="W182" s="190" t="s">
        <v>2103</v>
      </c>
      <c r="X182" s="82"/>
      <c r="Y182" s="82"/>
    </row>
    <row r="183" spans="1:25" s="190" customFormat="1" ht="62.4">
      <c r="A183" s="191">
        <v>6</v>
      </c>
      <c r="B183" s="199" t="s">
        <v>1923</v>
      </c>
      <c r="C183" s="186" t="s">
        <v>1924</v>
      </c>
      <c r="D183" s="186" t="s">
        <v>1927</v>
      </c>
      <c r="E183" s="186" t="s">
        <v>2510</v>
      </c>
      <c r="F183" s="186" t="s">
        <v>1185</v>
      </c>
      <c r="G183" s="186" t="s">
        <v>1104</v>
      </c>
      <c r="H183" s="221" t="s">
        <v>2414</v>
      </c>
      <c r="I183" s="186" t="s">
        <v>2511</v>
      </c>
      <c r="J183" s="185" t="s">
        <v>1643</v>
      </c>
      <c r="K183" s="191"/>
      <c r="L183" s="188">
        <v>44897</v>
      </c>
      <c r="M183" s="188">
        <v>44899</v>
      </c>
      <c r="N183" s="186" t="s">
        <v>1186</v>
      </c>
      <c r="O183" s="185" t="s">
        <v>960</v>
      </c>
      <c r="P183" s="185" t="s">
        <v>961</v>
      </c>
      <c r="Q183" s="186" t="s">
        <v>1624</v>
      </c>
      <c r="R183" s="189" t="s">
        <v>1105</v>
      </c>
      <c r="S183" s="190" t="s">
        <v>1187</v>
      </c>
      <c r="U183" s="190" t="s">
        <v>69</v>
      </c>
      <c r="V183" s="190" t="s">
        <v>91</v>
      </c>
      <c r="W183" s="190" t="s">
        <v>2103</v>
      </c>
      <c r="X183" s="82"/>
      <c r="Y183" s="82"/>
    </row>
    <row r="184" spans="1:25" s="190" customFormat="1" ht="156">
      <c r="A184" s="191">
        <v>7</v>
      </c>
      <c r="B184" s="199" t="s">
        <v>1923</v>
      </c>
      <c r="C184" s="199" t="s">
        <v>1924</v>
      </c>
      <c r="D184" s="199" t="s">
        <v>1927</v>
      </c>
      <c r="E184" s="186" t="s">
        <v>2512</v>
      </c>
      <c r="F184" s="201" t="s">
        <v>1188</v>
      </c>
      <c r="G184" s="186" t="s">
        <v>1189</v>
      </c>
      <c r="H184" s="221" t="s">
        <v>2414</v>
      </c>
      <c r="I184" s="186" t="s">
        <v>1190</v>
      </c>
      <c r="J184" s="191" t="s">
        <v>1643</v>
      </c>
      <c r="K184" s="191"/>
      <c r="L184" s="202">
        <v>44906</v>
      </c>
      <c r="M184" s="202">
        <v>44910</v>
      </c>
      <c r="N184" s="186" t="s">
        <v>1191</v>
      </c>
      <c r="O184" s="191" t="s">
        <v>961</v>
      </c>
      <c r="P184" s="191" t="s">
        <v>961</v>
      </c>
      <c r="Q184" s="199" t="s">
        <v>1624</v>
      </c>
      <c r="R184" s="189" t="s">
        <v>1192</v>
      </c>
      <c r="S184" s="82" t="s">
        <v>1187</v>
      </c>
      <c r="T184" s="82"/>
      <c r="U184" s="83" t="s">
        <v>69</v>
      </c>
      <c r="V184" s="83" t="s">
        <v>91</v>
      </c>
      <c r="W184" s="82" t="s">
        <v>2103</v>
      </c>
      <c r="X184" s="82"/>
      <c r="Y184" s="82"/>
    </row>
    <row r="185" spans="1:25" s="190" customFormat="1" ht="48">
      <c r="A185" s="191">
        <v>8</v>
      </c>
      <c r="B185" s="199" t="s">
        <v>1923</v>
      </c>
      <c r="C185" s="186" t="s">
        <v>1924</v>
      </c>
      <c r="D185" s="186" t="s">
        <v>1927</v>
      </c>
      <c r="E185" s="186" t="s">
        <v>2513</v>
      </c>
      <c r="F185" s="186" t="s">
        <v>1193</v>
      </c>
      <c r="G185" s="186" t="s">
        <v>2514</v>
      </c>
      <c r="H185" s="221" t="s">
        <v>2414</v>
      </c>
      <c r="I185" s="186" t="s">
        <v>2515</v>
      </c>
      <c r="J185" s="185" t="s">
        <v>1643</v>
      </c>
      <c r="K185" s="191"/>
      <c r="L185" s="188">
        <v>44585</v>
      </c>
      <c r="M185" s="188">
        <v>44587</v>
      </c>
      <c r="N185" s="186" t="s">
        <v>1194</v>
      </c>
      <c r="O185" s="185" t="s">
        <v>961</v>
      </c>
      <c r="P185" s="185" t="s">
        <v>961</v>
      </c>
      <c r="Q185" s="186" t="s">
        <v>1624</v>
      </c>
      <c r="R185" s="189" t="s">
        <v>1046</v>
      </c>
      <c r="U185" s="190" t="s">
        <v>69</v>
      </c>
      <c r="V185" s="190" t="s">
        <v>283</v>
      </c>
      <c r="W185" s="190" t="s">
        <v>2103</v>
      </c>
      <c r="X185" s="82"/>
      <c r="Y185" s="82"/>
    </row>
    <row r="186" spans="1:25" s="190" customFormat="1" ht="46.8">
      <c r="A186" s="191">
        <v>9</v>
      </c>
      <c r="B186" s="199" t="s">
        <v>1923</v>
      </c>
      <c r="C186" s="186" t="s">
        <v>1924</v>
      </c>
      <c r="D186" s="186" t="s">
        <v>1927</v>
      </c>
      <c r="E186" s="186" t="s">
        <v>2516</v>
      </c>
      <c r="F186" s="186" t="s">
        <v>1195</v>
      </c>
      <c r="G186" s="186" t="s">
        <v>1104</v>
      </c>
      <c r="H186" s="221" t="s">
        <v>2414</v>
      </c>
      <c r="I186" s="186" t="s">
        <v>2511</v>
      </c>
      <c r="J186" s="185" t="s">
        <v>1643</v>
      </c>
      <c r="K186" s="191"/>
      <c r="L186" s="188">
        <v>44897</v>
      </c>
      <c r="M186" s="188">
        <v>44899</v>
      </c>
      <c r="N186" s="186" t="s">
        <v>1196</v>
      </c>
      <c r="O186" s="185" t="s">
        <v>960</v>
      </c>
      <c r="P186" s="185" t="s">
        <v>961</v>
      </c>
      <c r="Q186" s="186" t="s">
        <v>1624</v>
      </c>
      <c r="R186" s="189" t="s">
        <v>1105</v>
      </c>
      <c r="S186" s="190" t="s">
        <v>1187</v>
      </c>
      <c r="U186" s="190" t="s">
        <v>69</v>
      </c>
      <c r="V186" s="190" t="s">
        <v>91</v>
      </c>
      <c r="W186" s="190" t="s">
        <v>2103</v>
      </c>
      <c r="X186" s="82"/>
      <c r="Y186" s="82"/>
    </row>
    <row r="187" spans="1:25" s="190" customFormat="1" ht="62.4">
      <c r="A187" s="191">
        <v>10</v>
      </c>
      <c r="B187" s="199" t="s">
        <v>1923</v>
      </c>
      <c r="C187" s="199" t="s">
        <v>1924</v>
      </c>
      <c r="D187" s="199" t="s">
        <v>2517</v>
      </c>
      <c r="E187" s="186" t="s">
        <v>2518</v>
      </c>
      <c r="F187" s="201" t="s">
        <v>1197</v>
      </c>
      <c r="G187" s="186" t="s">
        <v>1104</v>
      </c>
      <c r="H187" s="221" t="s">
        <v>2414</v>
      </c>
      <c r="I187" s="186" t="s">
        <v>2368</v>
      </c>
      <c r="J187" s="191" t="s">
        <v>1643</v>
      </c>
      <c r="K187" s="191"/>
      <c r="L187" s="188">
        <v>44897</v>
      </c>
      <c r="M187" s="188">
        <v>44899</v>
      </c>
      <c r="N187" s="186"/>
      <c r="O187" s="191" t="s">
        <v>960</v>
      </c>
      <c r="P187" s="191" t="s">
        <v>961</v>
      </c>
      <c r="Q187" s="199" t="s">
        <v>1624</v>
      </c>
      <c r="R187" s="189" t="s">
        <v>1105</v>
      </c>
      <c r="S187" s="82" t="s">
        <v>1198</v>
      </c>
      <c r="T187" s="82"/>
      <c r="U187" s="83" t="s">
        <v>69</v>
      </c>
      <c r="V187" s="83" t="s">
        <v>91</v>
      </c>
      <c r="W187" s="82" t="s">
        <v>2103</v>
      </c>
      <c r="X187" s="82"/>
      <c r="Y187" s="82"/>
    </row>
    <row r="188" spans="1:25" s="190" customFormat="1" ht="46.8">
      <c r="A188" s="191">
        <v>11</v>
      </c>
      <c r="B188" s="199" t="s">
        <v>1923</v>
      </c>
      <c r="C188" s="199" t="s">
        <v>1924</v>
      </c>
      <c r="D188" s="199" t="s">
        <v>2517</v>
      </c>
      <c r="E188" s="186" t="s">
        <v>2519</v>
      </c>
      <c r="F188" s="201" t="s">
        <v>1199</v>
      </c>
      <c r="G188" s="186" t="s">
        <v>1104</v>
      </c>
      <c r="H188" s="221" t="s">
        <v>2414</v>
      </c>
      <c r="I188" s="186" t="s">
        <v>2368</v>
      </c>
      <c r="J188" s="191" t="s">
        <v>1643</v>
      </c>
      <c r="K188" s="191"/>
      <c r="L188" s="188">
        <v>44897</v>
      </c>
      <c r="M188" s="188">
        <v>44899</v>
      </c>
      <c r="N188" s="186"/>
      <c r="O188" s="191" t="s">
        <v>960</v>
      </c>
      <c r="P188" s="191" t="s">
        <v>961</v>
      </c>
      <c r="Q188" s="199" t="s">
        <v>1624</v>
      </c>
      <c r="R188" s="189" t="s">
        <v>1105</v>
      </c>
      <c r="S188" s="82" t="s">
        <v>1198</v>
      </c>
      <c r="T188" s="82"/>
      <c r="U188" s="83" t="s">
        <v>69</v>
      </c>
      <c r="V188" s="83" t="s">
        <v>91</v>
      </c>
      <c r="W188" s="82" t="s">
        <v>2103</v>
      </c>
      <c r="X188" s="82"/>
      <c r="Y188" s="82"/>
    </row>
    <row r="189" spans="1:25" s="190" customFormat="1" ht="46.8">
      <c r="A189" s="191">
        <v>12</v>
      </c>
      <c r="B189" s="199" t="s">
        <v>1923</v>
      </c>
      <c r="C189" s="199" t="s">
        <v>1924</v>
      </c>
      <c r="D189" s="199" t="s">
        <v>2517</v>
      </c>
      <c r="E189" s="186" t="s">
        <v>2520</v>
      </c>
      <c r="F189" s="201" t="s">
        <v>1200</v>
      </c>
      <c r="G189" s="186" t="s">
        <v>1104</v>
      </c>
      <c r="H189" s="221" t="s">
        <v>2414</v>
      </c>
      <c r="I189" s="186" t="s">
        <v>2368</v>
      </c>
      <c r="J189" s="191" t="s">
        <v>1643</v>
      </c>
      <c r="K189" s="191"/>
      <c r="L189" s="188">
        <v>44897</v>
      </c>
      <c r="M189" s="188">
        <v>44899</v>
      </c>
      <c r="N189" s="186"/>
      <c r="O189" s="191" t="s">
        <v>960</v>
      </c>
      <c r="P189" s="191" t="s">
        <v>961</v>
      </c>
      <c r="Q189" s="199" t="s">
        <v>1624</v>
      </c>
      <c r="R189" s="189" t="s">
        <v>1105</v>
      </c>
      <c r="S189" s="82" t="s">
        <v>1198</v>
      </c>
      <c r="T189" s="82"/>
      <c r="U189" s="83" t="s">
        <v>69</v>
      </c>
      <c r="V189" s="83" t="s">
        <v>91</v>
      </c>
      <c r="W189" s="82" t="s">
        <v>2103</v>
      </c>
      <c r="X189" s="82"/>
      <c r="Y189" s="82"/>
    </row>
    <row r="190" spans="1:25" s="190" customFormat="1" ht="46.8">
      <c r="A190" s="191">
        <v>13</v>
      </c>
      <c r="B190" s="199" t="s">
        <v>1923</v>
      </c>
      <c r="C190" s="199" t="s">
        <v>1924</v>
      </c>
      <c r="D190" s="199" t="s">
        <v>2517</v>
      </c>
      <c r="E190" s="186" t="s">
        <v>2521</v>
      </c>
      <c r="F190" s="201" t="s">
        <v>1201</v>
      </c>
      <c r="G190" s="186" t="s">
        <v>1104</v>
      </c>
      <c r="H190" s="221" t="s">
        <v>2414</v>
      </c>
      <c r="I190" s="186" t="s">
        <v>2368</v>
      </c>
      <c r="J190" s="191" t="s">
        <v>1643</v>
      </c>
      <c r="K190" s="191"/>
      <c r="L190" s="188">
        <v>44897</v>
      </c>
      <c r="M190" s="188">
        <v>44899</v>
      </c>
      <c r="N190" s="186"/>
      <c r="O190" s="191" t="s">
        <v>960</v>
      </c>
      <c r="P190" s="191" t="s">
        <v>961</v>
      </c>
      <c r="Q190" s="199" t="s">
        <v>1624</v>
      </c>
      <c r="R190" s="189" t="s">
        <v>1105</v>
      </c>
      <c r="S190" s="82" t="s">
        <v>1198</v>
      </c>
      <c r="T190" s="82"/>
      <c r="U190" s="83" t="s">
        <v>69</v>
      </c>
      <c r="V190" s="83" t="s">
        <v>91</v>
      </c>
      <c r="W190" s="82" t="s">
        <v>2103</v>
      </c>
      <c r="X190" s="82"/>
      <c r="Y190" s="82"/>
    </row>
    <row r="191" spans="1:25" s="190" customFormat="1" ht="46.8">
      <c r="A191" s="191">
        <v>14</v>
      </c>
      <c r="B191" s="199" t="s">
        <v>1923</v>
      </c>
      <c r="C191" s="230" t="s">
        <v>1924</v>
      </c>
      <c r="D191" s="231" t="s">
        <v>2522</v>
      </c>
      <c r="E191" s="232" t="s">
        <v>2523</v>
      </c>
      <c r="F191" s="233" t="s">
        <v>1202</v>
      </c>
      <c r="G191" s="234" t="s">
        <v>1203</v>
      </c>
      <c r="H191" s="221" t="s">
        <v>2414</v>
      </c>
      <c r="I191" s="235" t="s">
        <v>2524</v>
      </c>
      <c r="J191" s="236" t="s">
        <v>1643</v>
      </c>
      <c r="K191" s="191"/>
      <c r="L191" s="237">
        <v>44862</v>
      </c>
      <c r="M191" s="230" t="s">
        <v>1204</v>
      </c>
      <c r="N191" s="186"/>
      <c r="O191" s="191" t="s">
        <v>960</v>
      </c>
      <c r="P191" s="236" t="s">
        <v>1643</v>
      </c>
      <c r="Q191" s="238" t="s">
        <v>1624</v>
      </c>
      <c r="R191" s="189"/>
      <c r="S191" s="82"/>
      <c r="T191" s="82"/>
      <c r="U191" s="83"/>
      <c r="V191" s="83"/>
      <c r="W191" s="82"/>
      <c r="X191" s="82"/>
      <c r="Y191" s="82"/>
    </row>
    <row r="192" spans="1:25" s="190" customFormat="1" ht="46.8">
      <c r="A192" s="191">
        <v>15</v>
      </c>
      <c r="B192" s="199" t="s">
        <v>1923</v>
      </c>
      <c r="C192" s="230" t="s">
        <v>1924</v>
      </c>
      <c r="D192" s="231" t="s">
        <v>2522</v>
      </c>
      <c r="E192" s="232" t="s">
        <v>2525</v>
      </c>
      <c r="F192" s="239" t="s">
        <v>1205</v>
      </c>
      <c r="G192" s="234" t="s">
        <v>1206</v>
      </c>
      <c r="H192" s="221" t="s">
        <v>2414</v>
      </c>
      <c r="I192" s="233" t="s">
        <v>2368</v>
      </c>
      <c r="J192" s="236" t="s">
        <v>1643</v>
      </c>
      <c r="K192" s="191"/>
      <c r="L192" s="240">
        <v>44897</v>
      </c>
      <c r="M192" s="240">
        <v>44899</v>
      </c>
      <c r="N192" s="186"/>
      <c r="O192" s="191" t="s">
        <v>960</v>
      </c>
      <c r="P192" s="236" t="s">
        <v>1643</v>
      </c>
      <c r="Q192" s="238" t="s">
        <v>1624</v>
      </c>
      <c r="R192" s="189"/>
      <c r="S192" s="82"/>
      <c r="T192" s="82"/>
      <c r="U192" s="83"/>
      <c r="V192" s="83"/>
      <c r="W192" s="82"/>
      <c r="X192" s="82"/>
      <c r="Y192" s="82"/>
    </row>
    <row r="193" spans="1:25" s="190" customFormat="1" ht="30">
      <c r="A193" s="191">
        <v>16</v>
      </c>
      <c r="B193" s="199" t="s">
        <v>1923</v>
      </c>
      <c r="C193" s="230" t="s">
        <v>1924</v>
      </c>
      <c r="D193" s="231" t="s">
        <v>2522</v>
      </c>
      <c r="E193" s="232" t="s">
        <v>2525</v>
      </c>
      <c r="F193" s="241" t="s">
        <v>2526</v>
      </c>
      <c r="G193" s="242" t="s">
        <v>2527</v>
      </c>
      <c r="H193" s="221" t="s">
        <v>2414</v>
      </c>
      <c r="I193" s="243" t="s">
        <v>2528</v>
      </c>
      <c r="J193" s="236" t="s">
        <v>1643</v>
      </c>
      <c r="K193" s="191"/>
      <c r="L193" s="244">
        <v>44890</v>
      </c>
      <c r="M193" s="245">
        <v>44890</v>
      </c>
      <c r="N193" s="186"/>
      <c r="O193" s="191" t="s">
        <v>960</v>
      </c>
      <c r="P193" s="236" t="s">
        <v>1643</v>
      </c>
      <c r="Q193" s="230" t="s">
        <v>1596</v>
      </c>
      <c r="R193" s="189"/>
      <c r="S193" s="82"/>
      <c r="T193" s="82"/>
      <c r="U193" s="83"/>
      <c r="V193" s="83"/>
      <c r="W193" s="82"/>
      <c r="X193" s="82"/>
      <c r="Y193" s="82"/>
    </row>
    <row r="194" spans="1:25" s="190" customFormat="1" ht="30">
      <c r="A194" s="191">
        <v>17</v>
      </c>
      <c r="B194" s="199" t="s">
        <v>1923</v>
      </c>
      <c r="C194" s="230" t="s">
        <v>1924</v>
      </c>
      <c r="D194" s="231" t="s">
        <v>2522</v>
      </c>
      <c r="E194" s="232" t="s">
        <v>2529</v>
      </c>
      <c r="F194" s="243" t="s">
        <v>2530</v>
      </c>
      <c r="G194" s="242" t="s">
        <v>2527</v>
      </c>
      <c r="H194" s="221" t="s">
        <v>2414</v>
      </c>
      <c r="I194" s="243" t="s">
        <v>2528</v>
      </c>
      <c r="J194" s="236" t="s">
        <v>1643</v>
      </c>
      <c r="K194" s="191"/>
      <c r="L194" s="244">
        <v>44890</v>
      </c>
      <c r="M194" s="245">
        <v>44890</v>
      </c>
      <c r="N194" s="186"/>
      <c r="O194" s="191" t="s">
        <v>960</v>
      </c>
      <c r="P194" s="236" t="s">
        <v>1643</v>
      </c>
      <c r="Q194" s="230" t="s">
        <v>1596</v>
      </c>
      <c r="R194" s="189"/>
      <c r="S194" s="82"/>
      <c r="T194" s="82"/>
      <c r="U194" s="83"/>
      <c r="V194" s="83"/>
      <c r="W194" s="82"/>
      <c r="X194" s="82"/>
      <c r="Y194" s="82"/>
    </row>
    <row r="195" spans="1:25" ht="32.4">
      <c r="A195" s="192"/>
      <c r="B195" s="193"/>
      <c r="C195" s="194" t="s">
        <v>1950</v>
      </c>
      <c r="D195" s="195"/>
      <c r="E195" s="195"/>
      <c r="F195" s="195"/>
      <c r="G195" s="195"/>
      <c r="H195" s="196"/>
      <c r="I195" s="195" t="s">
        <v>2531</v>
      </c>
      <c r="J195" s="195" t="s">
        <v>2532</v>
      </c>
      <c r="K195" s="197"/>
      <c r="L195" s="195"/>
      <c r="M195" s="195"/>
      <c r="N195" s="192"/>
      <c r="O195" s="192"/>
      <c r="P195" s="192"/>
      <c r="Q195" s="192"/>
      <c r="R195" s="198"/>
    </row>
    <row r="196" spans="1:25" s="190" customFormat="1" ht="63">
      <c r="A196" s="191">
        <v>1</v>
      </c>
      <c r="B196" s="199" t="s">
        <v>1923</v>
      </c>
      <c r="C196" s="186" t="s">
        <v>1952</v>
      </c>
      <c r="D196" s="186" t="s">
        <v>1957</v>
      </c>
      <c r="E196" s="186" t="s">
        <v>2533</v>
      </c>
      <c r="F196" s="186" t="s">
        <v>2534</v>
      </c>
      <c r="G196" s="186" t="s">
        <v>2535</v>
      </c>
      <c r="H196" s="221" t="s">
        <v>2414</v>
      </c>
      <c r="I196" s="186" t="s">
        <v>2536</v>
      </c>
      <c r="J196" s="185" t="s">
        <v>1710</v>
      </c>
      <c r="K196" s="191"/>
      <c r="L196" s="188">
        <v>44799</v>
      </c>
      <c r="M196" s="188">
        <v>44800</v>
      </c>
      <c r="N196" s="186" t="s">
        <v>1207</v>
      </c>
      <c r="O196" s="185" t="s">
        <v>961</v>
      </c>
      <c r="P196" s="185" t="s">
        <v>961</v>
      </c>
      <c r="Q196" s="186" t="s">
        <v>1624</v>
      </c>
      <c r="R196" s="189"/>
      <c r="U196" s="190" t="s">
        <v>69</v>
      </c>
      <c r="V196" s="190" t="s">
        <v>120</v>
      </c>
      <c r="W196" s="190" t="s">
        <v>2103</v>
      </c>
      <c r="X196" s="82"/>
      <c r="Y196" s="82"/>
    </row>
    <row r="197" spans="1:25" s="190" customFormat="1" ht="47.4">
      <c r="A197" s="191">
        <v>2</v>
      </c>
      <c r="B197" s="199" t="s">
        <v>1923</v>
      </c>
      <c r="C197" s="186" t="s">
        <v>1952</v>
      </c>
      <c r="D197" s="186" t="s">
        <v>1957</v>
      </c>
      <c r="E197" s="186" t="s">
        <v>2537</v>
      </c>
      <c r="F197" s="186" t="s">
        <v>2538</v>
      </c>
      <c r="G197" s="186" t="s">
        <v>2539</v>
      </c>
      <c r="H197" s="221" t="s">
        <v>2414</v>
      </c>
      <c r="I197" s="186" t="s">
        <v>2540</v>
      </c>
      <c r="J197" s="185" t="s">
        <v>1710</v>
      </c>
      <c r="K197" s="191"/>
      <c r="L197" s="188">
        <v>44799</v>
      </c>
      <c r="M197" s="188">
        <v>44800</v>
      </c>
      <c r="N197" s="186" t="s">
        <v>1208</v>
      </c>
      <c r="O197" s="185" t="s">
        <v>961</v>
      </c>
      <c r="P197" s="185" t="s">
        <v>961</v>
      </c>
      <c r="Q197" s="186" t="s">
        <v>1624</v>
      </c>
      <c r="R197" s="186"/>
      <c r="U197" s="190" t="s">
        <v>69</v>
      </c>
      <c r="V197" s="190" t="s">
        <v>120</v>
      </c>
      <c r="W197" s="190" t="s">
        <v>2103</v>
      </c>
      <c r="X197" s="82"/>
      <c r="Y197" s="82"/>
    </row>
    <row r="198" spans="1:25" s="190" customFormat="1" ht="44.25" customHeight="1">
      <c r="A198" s="191">
        <v>3</v>
      </c>
      <c r="B198" s="199" t="s">
        <v>1923</v>
      </c>
      <c r="C198" s="186" t="s">
        <v>1952</v>
      </c>
      <c r="D198" s="186" t="s">
        <v>1958</v>
      </c>
      <c r="E198" s="186" t="s">
        <v>2541</v>
      </c>
      <c r="F198" s="186" t="s">
        <v>1209</v>
      </c>
      <c r="G198" s="186" t="s">
        <v>1210</v>
      </c>
      <c r="H198" s="221" t="s">
        <v>2414</v>
      </c>
      <c r="I198" s="186" t="s">
        <v>1211</v>
      </c>
      <c r="J198" s="185" t="s">
        <v>1643</v>
      </c>
      <c r="K198" s="185"/>
      <c r="L198" s="188">
        <v>44854</v>
      </c>
      <c r="M198" s="188">
        <v>44855</v>
      </c>
      <c r="N198" s="186" t="s">
        <v>1212</v>
      </c>
      <c r="O198" s="185" t="s">
        <v>961</v>
      </c>
      <c r="P198" s="185" t="s">
        <v>961</v>
      </c>
      <c r="Q198" s="186" t="s">
        <v>1624</v>
      </c>
      <c r="R198" s="189" t="s">
        <v>1213</v>
      </c>
      <c r="U198" s="190" t="s">
        <v>69</v>
      </c>
      <c r="V198" s="190" t="s">
        <v>70</v>
      </c>
      <c r="W198" s="190" t="s">
        <v>2103</v>
      </c>
    </row>
    <row r="199" spans="1:25" s="190" customFormat="1" ht="79.2">
      <c r="A199" s="191">
        <v>4</v>
      </c>
      <c r="B199" s="199" t="s">
        <v>1923</v>
      </c>
      <c r="C199" s="199" t="s">
        <v>1952</v>
      </c>
      <c r="D199" s="199" t="s">
        <v>2542</v>
      </c>
      <c r="E199" s="186" t="s">
        <v>2543</v>
      </c>
      <c r="F199" s="201" t="s">
        <v>1214</v>
      </c>
      <c r="G199" s="186" t="s">
        <v>2544</v>
      </c>
      <c r="H199" s="221" t="s">
        <v>2414</v>
      </c>
      <c r="I199" s="186" t="s">
        <v>2545</v>
      </c>
      <c r="J199" s="191" t="s">
        <v>1710</v>
      </c>
      <c r="K199" s="185"/>
      <c r="L199" s="202">
        <v>44791</v>
      </c>
      <c r="M199" s="202">
        <v>44793</v>
      </c>
      <c r="N199" s="186"/>
      <c r="O199" s="191" t="s">
        <v>960</v>
      </c>
      <c r="P199" s="191" t="s">
        <v>961</v>
      </c>
      <c r="Q199" s="199" t="s">
        <v>1624</v>
      </c>
      <c r="R199" s="189" t="s">
        <v>1215</v>
      </c>
      <c r="S199" s="82"/>
      <c r="T199" s="82"/>
      <c r="U199" s="83" t="s">
        <v>69</v>
      </c>
      <c r="V199" s="83" t="s">
        <v>1216</v>
      </c>
      <c r="W199" s="82" t="s">
        <v>2103</v>
      </c>
    </row>
    <row r="200" spans="1:25" s="190" customFormat="1" ht="218.4">
      <c r="A200" s="191">
        <v>5</v>
      </c>
      <c r="B200" s="199" t="s">
        <v>1923</v>
      </c>
      <c r="C200" s="199" t="s">
        <v>1952</v>
      </c>
      <c r="D200" s="199" t="s">
        <v>2542</v>
      </c>
      <c r="E200" s="186" t="s">
        <v>2546</v>
      </c>
      <c r="F200" s="201" t="s">
        <v>2547</v>
      </c>
      <c r="G200" s="186" t="s">
        <v>2548</v>
      </c>
      <c r="H200" s="221" t="s">
        <v>2414</v>
      </c>
      <c r="I200" s="186" t="s">
        <v>2334</v>
      </c>
      <c r="J200" s="191" t="s">
        <v>1710</v>
      </c>
      <c r="K200" s="185"/>
      <c r="L200" s="188">
        <v>44695</v>
      </c>
      <c r="M200" s="188">
        <v>44695</v>
      </c>
      <c r="N200" s="186"/>
      <c r="O200" s="191" t="s">
        <v>960</v>
      </c>
      <c r="P200" s="191" t="s">
        <v>960</v>
      </c>
      <c r="Q200" s="199" t="s">
        <v>1596</v>
      </c>
      <c r="R200" s="189" t="s">
        <v>1217</v>
      </c>
      <c r="S200" s="82"/>
      <c r="T200" s="82"/>
      <c r="U200" s="83" t="s">
        <v>69</v>
      </c>
      <c r="V200" s="83" t="s">
        <v>1216</v>
      </c>
      <c r="W200" s="82" t="s">
        <v>2103</v>
      </c>
    </row>
    <row r="201" spans="1:25" s="190" customFormat="1" ht="48.6">
      <c r="A201" s="191">
        <v>6</v>
      </c>
      <c r="B201" s="199" t="s">
        <v>1923</v>
      </c>
      <c r="C201" s="199" t="s">
        <v>1952</v>
      </c>
      <c r="D201" s="199" t="s">
        <v>2542</v>
      </c>
      <c r="E201" s="186" t="s">
        <v>2549</v>
      </c>
      <c r="F201" s="201" t="s">
        <v>2550</v>
      </c>
      <c r="G201" s="186" t="s">
        <v>2551</v>
      </c>
      <c r="H201" s="221" t="s">
        <v>2414</v>
      </c>
      <c r="I201" s="186" t="s">
        <v>2552</v>
      </c>
      <c r="J201" s="191" t="s">
        <v>1710</v>
      </c>
      <c r="K201" s="191"/>
      <c r="L201" s="202">
        <v>44708</v>
      </c>
      <c r="M201" s="202">
        <v>44710</v>
      </c>
      <c r="N201" s="186"/>
      <c r="O201" s="191" t="s">
        <v>960</v>
      </c>
      <c r="P201" s="191" t="s">
        <v>961</v>
      </c>
      <c r="Q201" s="199" t="s">
        <v>1596</v>
      </c>
      <c r="R201" s="189" t="s">
        <v>1218</v>
      </c>
      <c r="S201" s="82"/>
      <c r="T201" s="82"/>
      <c r="U201" s="83" t="s">
        <v>69</v>
      </c>
      <c r="V201" s="83" t="s">
        <v>1216</v>
      </c>
      <c r="W201" s="82" t="s">
        <v>2103</v>
      </c>
      <c r="X201" s="82"/>
      <c r="Y201" s="82"/>
    </row>
    <row r="202" spans="1:25" s="190" customFormat="1" ht="32.4">
      <c r="A202" s="191">
        <v>7</v>
      </c>
      <c r="B202" s="199" t="s">
        <v>1923</v>
      </c>
      <c r="C202" s="199" t="s">
        <v>1952</v>
      </c>
      <c r="D202" s="199" t="s">
        <v>2542</v>
      </c>
      <c r="E202" s="186" t="s">
        <v>2553</v>
      </c>
      <c r="F202" s="201" t="s">
        <v>2554</v>
      </c>
      <c r="G202" s="186" t="s">
        <v>2551</v>
      </c>
      <c r="H202" s="221" t="s">
        <v>2414</v>
      </c>
      <c r="I202" s="186" t="s">
        <v>2552</v>
      </c>
      <c r="J202" s="191" t="s">
        <v>1710</v>
      </c>
      <c r="K202" s="191"/>
      <c r="L202" s="202">
        <v>44708</v>
      </c>
      <c r="M202" s="202">
        <v>44710</v>
      </c>
      <c r="N202" s="186"/>
      <c r="O202" s="191" t="s">
        <v>960</v>
      </c>
      <c r="P202" s="191" t="s">
        <v>961</v>
      </c>
      <c r="Q202" s="199" t="s">
        <v>1596</v>
      </c>
      <c r="R202" s="189" t="s">
        <v>1218</v>
      </c>
      <c r="S202" s="82"/>
      <c r="T202" s="82"/>
      <c r="U202" s="83" t="s">
        <v>69</v>
      </c>
      <c r="V202" s="83" t="s">
        <v>1216</v>
      </c>
      <c r="W202" s="82" t="s">
        <v>2103</v>
      </c>
      <c r="X202" s="82"/>
      <c r="Y202" s="82"/>
    </row>
    <row r="203" spans="1:25" ht="32.4">
      <c r="A203" s="192"/>
      <c r="B203" s="193"/>
      <c r="C203" s="194" t="s">
        <v>1961</v>
      </c>
      <c r="D203" s="195"/>
      <c r="E203" s="195"/>
      <c r="F203" s="195"/>
      <c r="G203" s="195"/>
      <c r="H203" s="196"/>
      <c r="I203" s="195" t="s">
        <v>2555</v>
      </c>
      <c r="J203" s="195" t="s">
        <v>2189</v>
      </c>
      <c r="K203" s="197"/>
      <c r="L203" s="195"/>
      <c r="M203" s="195"/>
      <c r="N203" s="192"/>
      <c r="O203" s="192"/>
      <c r="P203" s="192"/>
      <c r="Q203" s="192"/>
      <c r="R203" s="198"/>
    </row>
    <row r="204" spans="1:25" s="190" customFormat="1" ht="62.4">
      <c r="A204" s="185">
        <v>1</v>
      </c>
      <c r="B204" s="186" t="s">
        <v>1923</v>
      </c>
      <c r="C204" s="199" t="s">
        <v>1963</v>
      </c>
      <c r="D204" s="199" t="s">
        <v>2556</v>
      </c>
      <c r="E204" s="186" t="s">
        <v>2557</v>
      </c>
      <c r="F204" s="201" t="s">
        <v>1219</v>
      </c>
      <c r="G204" s="186" t="s">
        <v>1220</v>
      </c>
      <c r="H204" s="221" t="s">
        <v>2414</v>
      </c>
      <c r="I204" s="186" t="s">
        <v>1221</v>
      </c>
      <c r="J204" s="191" t="s">
        <v>1643</v>
      </c>
      <c r="K204" s="185"/>
      <c r="L204" s="202">
        <v>44848</v>
      </c>
      <c r="M204" s="202">
        <v>44850</v>
      </c>
      <c r="N204" s="186" t="s">
        <v>1222</v>
      </c>
      <c r="O204" s="191" t="s">
        <v>960</v>
      </c>
      <c r="P204" s="191" t="s">
        <v>960</v>
      </c>
      <c r="Q204" s="199" t="s">
        <v>1624</v>
      </c>
      <c r="R204" s="189" t="s">
        <v>1223</v>
      </c>
      <c r="S204" s="82" t="s">
        <v>1224</v>
      </c>
      <c r="T204" s="82"/>
      <c r="U204" s="83" t="s">
        <v>69</v>
      </c>
      <c r="V204" s="83" t="s">
        <v>70</v>
      </c>
      <c r="W204" s="82" t="s">
        <v>2103</v>
      </c>
    </row>
    <row r="205" spans="1:25" s="190" customFormat="1" ht="124.8">
      <c r="A205" s="185">
        <v>2</v>
      </c>
      <c r="B205" s="186" t="s">
        <v>1923</v>
      </c>
      <c r="C205" s="186" t="s">
        <v>1963</v>
      </c>
      <c r="D205" s="186" t="s">
        <v>2556</v>
      </c>
      <c r="E205" s="186" t="s">
        <v>2558</v>
      </c>
      <c r="F205" s="186" t="s">
        <v>1225</v>
      </c>
      <c r="G205" s="186" t="s">
        <v>1226</v>
      </c>
      <c r="H205" s="221" t="s">
        <v>2414</v>
      </c>
      <c r="I205" s="186" t="s">
        <v>1227</v>
      </c>
      <c r="J205" s="185" t="s">
        <v>1643</v>
      </c>
      <c r="K205" s="185"/>
      <c r="L205" s="188">
        <v>44672</v>
      </c>
      <c r="M205" s="188">
        <v>44674</v>
      </c>
      <c r="N205" s="186" t="s">
        <v>1228</v>
      </c>
      <c r="O205" s="185" t="s">
        <v>960</v>
      </c>
      <c r="P205" s="185" t="s">
        <v>961</v>
      </c>
      <c r="Q205" s="186" t="s">
        <v>1624</v>
      </c>
      <c r="R205" s="189" t="s">
        <v>1229</v>
      </c>
      <c r="U205" s="190" t="s">
        <v>69</v>
      </c>
      <c r="V205" s="190" t="s">
        <v>858</v>
      </c>
      <c r="W205" s="190" t="s">
        <v>2103</v>
      </c>
    </row>
    <row r="206" spans="1:25" s="190" customFormat="1" ht="46.8">
      <c r="A206" s="185">
        <v>3</v>
      </c>
      <c r="B206" s="186" t="s">
        <v>1923</v>
      </c>
      <c r="C206" s="199" t="s">
        <v>1963</v>
      </c>
      <c r="D206" s="199" t="s">
        <v>2556</v>
      </c>
      <c r="E206" s="186" t="s">
        <v>2559</v>
      </c>
      <c r="F206" s="201" t="s">
        <v>1230</v>
      </c>
      <c r="G206" s="186" t="s">
        <v>1231</v>
      </c>
      <c r="H206" s="221" t="s">
        <v>2414</v>
      </c>
      <c r="I206" s="186" t="s">
        <v>1232</v>
      </c>
      <c r="J206" s="191" t="s">
        <v>1643</v>
      </c>
      <c r="K206" s="191"/>
      <c r="L206" s="202">
        <v>44684</v>
      </c>
      <c r="M206" s="202">
        <v>44687</v>
      </c>
      <c r="N206" s="186" t="s">
        <v>1233</v>
      </c>
      <c r="O206" s="191" t="s">
        <v>960</v>
      </c>
      <c r="P206" s="191" t="s">
        <v>961</v>
      </c>
      <c r="Q206" s="199" t="s">
        <v>1624</v>
      </c>
      <c r="R206" s="189" t="s">
        <v>1234</v>
      </c>
      <c r="S206" s="82" t="s">
        <v>1235</v>
      </c>
      <c r="T206" s="82"/>
      <c r="U206" s="83" t="s">
        <v>69</v>
      </c>
      <c r="V206" s="83" t="s">
        <v>963</v>
      </c>
      <c r="W206" s="82" t="s">
        <v>2103</v>
      </c>
      <c r="X206" s="82"/>
      <c r="Y206" s="82"/>
    </row>
    <row r="207" spans="1:25" s="190" customFormat="1" ht="63">
      <c r="A207" s="185">
        <v>4</v>
      </c>
      <c r="B207" s="186" t="s">
        <v>1923</v>
      </c>
      <c r="C207" s="199" t="s">
        <v>1963</v>
      </c>
      <c r="D207" s="199" t="s">
        <v>2556</v>
      </c>
      <c r="E207" s="186" t="s">
        <v>2560</v>
      </c>
      <c r="F207" s="201" t="s">
        <v>1236</v>
      </c>
      <c r="G207" s="186" t="s">
        <v>2561</v>
      </c>
      <c r="H207" s="221" t="s">
        <v>2414</v>
      </c>
      <c r="I207" s="186" t="s">
        <v>1020</v>
      </c>
      <c r="J207" s="191" t="s">
        <v>1643</v>
      </c>
      <c r="K207" s="185"/>
      <c r="L207" s="202">
        <v>44748</v>
      </c>
      <c r="M207" s="202">
        <v>44750</v>
      </c>
      <c r="N207" s="186" t="s">
        <v>1237</v>
      </c>
      <c r="O207" s="191" t="s">
        <v>960</v>
      </c>
      <c r="P207" s="191" t="s">
        <v>961</v>
      </c>
      <c r="Q207" s="199" t="s">
        <v>1624</v>
      </c>
      <c r="R207" s="189" t="s">
        <v>1238</v>
      </c>
      <c r="S207" s="82" t="s">
        <v>1235</v>
      </c>
      <c r="T207" s="82"/>
      <c r="U207" s="83" t="s">
        <v>69</v>
      </c>
      <c r="V207" s="83" t="s">
        <v>929</v>
      </c>
      <c r="W207" s="82" t="s">
        <v>2103</v>
      </c>
    </row>
    <row r="208" spans="1:25" s="190" customFormat="1" ht="63">
      <c r="A208" s="185">
        <v>5</v>
      </c>
      <c r="B208" s="186" t="s">
        <v>1923</v>
      </c>
      <c r="C208" s="199" t="s">
        <v>1963</v>
      </c>
      <c r="D208" s="199" t="s">
        <v>2556</v>
      </c>
      <c r="E208" s="186" t="s">
        <v>2558</v>
      </c>
      <c r="F208" s="201" t="s">
        <v>1239</v>
      </c>
      <c r="G208" s="186" t="s">
        <v>2561</v>
      </c>
      <c r="H208" s="221" t="s">
        <v>2414</v>
      </c>
      <c r="I208" s="186" t="s">
        <v>1020</v>
      </c>
      <c r="J208" s="191" t="s">
        <v>1643</v>
      </c>
      <c r="K208" s="185"/>
      <c r="L208" s="202">
        <v>44748</v>
      </c>
      <c r="M208" s="202">
        <v>44750</v>
      </c>
      <c r="N208" s="186" t="s">
        <v>1240</v>
      </c>
      <c r="O208" s="191" t="s">
        <v>960</v>
      </c>
      <c r="P208" s="191" t="s">
        <v>961</v>
      </c>
      <c r="Q208" s="199" t="s">
        <v>1624</v>
      </c>
      <c r="R208" s="189" t="s">
        <v>1238</v>
      </c>
      <c r="S208" s="82" t="s">
        <v>1235</v>
      </c>
      <c r="T208" s="82"/>
      <c r="U208" s="83" t="s">
        <v>69</v>
      </c>
      <c r="V208" s="83" t="s">
        <v>929</v>
      </c>
      <c r="W208" s="82" t="s">
        <v>2103</v>
      </c>
    </row>
    <row r="209" spans="1:25" s="190" customFormat="1" ht="46.8">
      <c r="A209" s="185">
        <v>6</v>
      </c>
      <c r="B209" s="186" t="s">
        <v>1923</v>
      </c>
      <c r="C209" s="199" t="s">
        <v>1963</v>
      </c>
      <c r="D209" s="199" t="s">
        <v>2556</v>
      </c>
      <c r="E209" s="186" t="s">
        <v>2562</v>
      </c>
      <c r="F209" s="201" t="s">
        <v>1241</v>
      </c>
      <c r="G209" s="186" t="s">
        <v>1231</v>
      </c>
      <c r="H209" s="221" t="s">
        <v>2414</v>
      </c>
      <c r="I209" s="186" t="s">
        <v>1232</v>
      </c>
      <c r="J209" s="191" t="s">
        <v>1643</v>
      </c>
      <c r="K209" s="185"/>
      <c r="L209" s="202">
        <v>44684</v>
      </c>
      <c r="M209" s="202">
        <v>44687</v>
      </c>
      <c r="N209" s="186" t="s">
        <v>1233</v>
      </c>
      <c r="O209" s="191" t="s">
        <v>960</v>
      </c>
      <c r="P209" s="191" t="s">
        <v>961</v>
      </c>
      <c r="Q209" s="199" t="s">
        <v>1624</v>
      </c>
      <c r="R209" s="189" t="s">
        <v>1234</v>
      </c>
      <c r="S209" s="82" t="s">
        <v>1235</v>
      </c>
      <c r="T209" s="82"/>
      <c r="U209" s="83" t="s">
        <v>69</v>
      </c>
      <c r="V209" s="83" t="s">
        <v>963</v>
      </c>
      <c r="W209" s="82" t="s">
        <v>2103</v>
      </c>
    </row>
    <row r="210" spans="1:25" s="190" customFormat="1" ht="62.4">
      <c r="A210" s="185">
        <v>7</v>
      </c>
      <c r="B210" s="186" t="s">
        <v>1923</v>
      </c>
      <c r="C210" s="199" t="s">
        <v>1963</v>
      </c>
      <c r="D210" s="199" t="s">
        <v>2556</v>
      </c>
      <c r="E210" s="186" t="s">
        <v>2563</v>
      </c>
      <c r="F210" s="201" t="s">
        <v>1242</v>
      </c>
      <c r="G210" s="186" t="s">
        <v>1243</v>
      </c>
      <c r="H210" s="221" t="s">
        <v>2414</v>
      </c>
      <c r="I210" s="186" t="s">
        <v>1244</v>
      </c>
      <c r="J210" s="191" t="s">
        <v>1643</v>
      </c>
      <c r="K210" s="185"/>
      <c r="L210" s="202">
        <v>44862</v>
      </c>
      <c r="M210" s="202">
        <v>44864</v>
      </c>
      <c r="N210" s="186"/>
      <c r="O210" s="191" t="s">
        <v>960</v>
      </c>
      <c r="P210" s="191" t="s">
        <v>961</v>
      </c>
      <c r="Q210" s="199" t="s">
        <v>1624</v>
      </c>
      <c r="R210" s="189" t="s">
        <v>1245</v>
      </c>
      <c r="S210" s="82"/>
      <c r="T210" s="82"/>
      <c r="U210" s="83" t="s">
        <v>69</v>
      </c>
      <c r="V210" s="83" t="s">
        <v>70</v>
      </c>
      <c r="W210" s="82" t="s">
        <v>2117</v>
      </c>
    </row>
    <row r="211" spans="1:25" s="190" customFormat="1" ht="46.8">
      <c r="A211" s="185">
        <v>8</v>
      </c>
      <c r="B211" s="186" t="s">
        <v>1923</v>
      </c>
      <c r="C211" s="199" t="s">
        <v>1963</v>
      </c>
      <c r="D211" s="199" t="s">
        <v>2556</v>
      </c>
      <c r="E211" s="186" t="s">
        <v>2564</v>
      </c>
      <c r="F211" s="201" t="s">
        <v>1246</v>
      </c>
      <c r="G211" s="186" t="s">
        <v>1220</v>
      </c>
      <c r="H211" s="221" t="s">
        <v>2414</v>
      </c>
      <c r="I211" s="186" t="s">
        <v>1221</v>
      </c>
      <c r="J211" s="191" t="s">
        <v>1643</v>
      </c>
      <c r="K211" s="185"/>
      <c r="L211" s="202">
        <v>44848</v>
      </c>
      <c r="M211" s="202">
        <v>44850</v>
      </c>
      <c r="N211" s="186" t="s">
        <v>1222</v>
      </c>
      <c r="O211" s="191" t="s">
        <v>960</v>
      </c>
      <c r="P211" s="191" t="s">
        <v>961</v>
      </c>
      <c r="Q211" s="199" t="s">
        <v>1624</v>
      </c>
      <c r="R211" s="189" t="s">
        <v>1223</v>
      </c>
      <c r="S211" s="82" t="s">
        <v>1224</v>
      </c>
      <c r="T211" s="82"/>
      <c r="U211" s="83" t="s">
        <v>69</v>
      </c>
      <c r="V211" s="83" t="s">
        <v>70</v>
      </c>
      <c r="W211" s="82" t="s">
        <v>2103</v>
      </c>
    </row>
    <row r="212" spans="1:25" s="190" customFormat="1" ht="62.4">
      <c r="A212" s="185">
        <v>9</v>
      </c>
      <c r="B212" s="186" t="s">
        <v>1923</v>
      </c>
      <c r="C212" s="199" t="s">
        <v>1963</v>
      </c>
      <c r="D212" s="199" t="s">
        <v>2556</v>
      </c>
      <c r="E212" s="186" t="s">
        <v>2565</v>
      </c>
      <c r="F212" s="201" t="s">
        <v>1247</v>
      </c>
      <c r="G212" s="186" t="s">
        <v>1100</v>
      </c>
      <c r="H212" s="221" t="s">
        <v>2414</v>
      </c>
      <c r="I212" s="186" t="s">
        <v>1020</v>
      </c>
      <c r="J212" s="191" t="s">
        <v>1643</v>
      </c>
      <c r="K212" s="191"/>
      <c r="L212" s="202">
        <v>44876</v>
      </c>
      <c r="M212" s="202">
        <v>44879</v>
      </c>
      <c r="N212" s="186"/>
      <c r="O212" s="191" t="s">
        <v>960</v>
      </c>
      <c r="P212" s="191" t="s">
        <v>961</v>
      </c>
      <c r="Q212" s="199" t="s">
        <v>1624</v>
      </c>
      <c r="R212" s="189" t="s">
        <v>1101</v>
      </c>
      <c r="S212" s="82" t="s">
        <v>1224</v>
      </c>
      <c r="T212" s="82"/>
      <c r="U212" s="83" t="s">
        <v>69</v>
      </c>
      <c r="V212" s="83" t="s">
        <v>111</v>
      </c>
      <c r="W212" s="82" t="s">
        <v>2117</v>
      </c>
      <c r="X212" s="82"/>
      <c r="Y212" s="82"/>
    </row>
    <row r="213" spans="1:25" s="190" customFormat="1" ht="46.8">
      <c r="A213" s="185">
        <v>10</v>
      </c>
      <c r="B213" s="186" t="s">
        <v>1923</v>
      </c>
      <c r="C213" s="199" t="s">
        <v>1963</v>
      </c>
      <c r="D213" s="199" t="s">
        <v>2556</v>
      </c>
      <c r="E213" s="186" t="s">
        <v>2566</v>
      </c>
      <c r="F213" s="201" t="s">
        <v>1248</v>
      </c>
      <c r="G213" s="186" t="s">
        <v>1220</v>
      </c>
      <c r="H213" s="221" t="s">
        <v>2414</v>
      </c>
      <c r="I213" s="186" t="s">
        <v>1221</v>
      </c>
      <c r="J213" s="191" t="s">
        <v>1643</v>
      </c>
      <c r="K213" s="185"/>
      <c r="L213" s="202">
        <v>44848</v>
      </c>
      <c r="M213" s="202">
        <v>44850</v>
      </c>
      <c r="N213" s="186" t="s">
        <v>1222</v>
      </c>
      <c r="O213" s="191" t="s">
        <v>960</v>
      </c>
      <c r="P213" s="191" t="s">
        <v>961</v>
      </c>
      <c r="Q213" s="199" t="s">
        <v>1624</v>
      </c>
      <c r="R213" s="189" t="s">
        <v>1223</v>
      </c>
      <c r="S213" s="82" t="s">
        <v>1224</v>
      </c>
      <c r="T213" s="82"/>
      <c r="U213" s="83" t="s">
        <v>69</v>
      </c>
      <c r="V213" s="83" t="s">
        <v>70</v>
      </c>
      <c r="W213" s="82" t="s">
        <v>2103</v>
      </c>
    </row>
    <row r="214" spans="1:25" ht="62.4">
      <c r="A214" s="185">
        <v>11</v>
      </c>
      <c r="B214" s="186" t="s">
        <v>1923</v>
      </c>
      <c r="C214" s="199" t="s">
        <v>1963</v>
      </c>
      <c r="D214" s="199" t="s">
        <v>2556</v>
      </c>
      <c r="E214" s="186" t="s">
        <v>2566</v>
      </c>
      <c r="F214" s="201" t="s">
        <v>1249</v>
      </c>
      <c r="G214" s="186" t="s">
        <v>2136</v>
      </c>
      <c r="H214" s="221" t="s">
        <v>2414</v>
      </c>
      <c r="I214" s="186" t="s">
        <v>2138</v>
      </c>
      <c r="J214" s="191" t="s">
        <v>1710</v>
      </c>
      <c r="K214" s="191"/>
      <c r="L214" s="202">
        <v>44812</v>
      </c>
      <c r="M214" s="202">
        <v>44812</v>
      </c>
      <c r="N214" s="186" t="s">
        <v>1222</v>
      </c>
      <c r="O214" s="191" t="s">
        <v>960</v>
      </c>
      <c r="P214" s="191" t="s">
        <v>961</v>
      </c>
      <c r="Q214" s="199" t="s">
        <v>1624</v>
      </c>
      <c r="R214" s="189" t="s">
        <v>982</v>
      </c>
      <c r="S214" s="82" t="s">
        <v>1224</v>
      </c>
      <c r="U214" s="83" t="s">
        <v>69</v>
      </c>
      <c r="V214" s="83" t="s">
        <v>106</v>
      </c>
      <c r="W214" s="82" t="s">
        <v>2103</v>
      </c>
    </row>
    <row r="215" spans="1:25" ht="124.8">
      <c r="A215" s="185">
        <v>12</v>
      </c>
      <c r="B215" s="186" t="s">
        <v>1923</v>
      </c>
      <c r="C215" s="186" t="s">
        <v>1963</v>
      </c>
      <c r="D215" s="186" t="s">
        <v>2556</v>
      </c>
      <c r="E215" s="186" t="s">
        <v>2567</v>
      </c>
      <c r="F215" s="186" t="s">
        <v>1250</v>
      </c>
      <c r="G215" s="186" t="s">
        <v>1251</v>
      </c>
      <c r="H215" s="221" t="s">
        <v>2414</v>
      </c>
      <c r="I215" s="186" t="s">
        <v>1227</v>
      </c>
      <c r="J215" s="185" t="s">
        <v>1643</v>
      </c>
      <c r="K215" s="185"/>
      <c r="L215" s="188">
        <v>44672</v>
      </c>
      <c r="M215" s="188">
        <v>44674</v>
      </c>
      <c r="N215" s="186" t="s">
        <v>1252</v>
      </c>
      <c r="O215" s="185" t="s">
        <v>960</v>
      </c>
      <c r="P215" s="185" t="s">
        <v>961</v>
      </c>
      <c r="Q215" s="186" t="s">
        <v>1624</v>
      </c>
      <c r="R215" s="189" t="s">
        <v>1229</v>
      </c>
      <c r="S215" s="190"/>
      <c r="T215" s="190"/>
      <c r="U215" s="190" t="s">
        <v>69</v>
      </c>
      <c r="V215" s="190" t="s">
        <v>858</v>
      </c>
      <c r="W215" s="190" t="s">
        <v>2103</v>
      </c>
      <c r="X215" s="190"/>
      <c r="Y215" s="190"/>
    </row>
    <row r="216" spans="1:25" ht="46.8">
      <c r="A216" s="185">
        <v>13</v>
      </c>
      <c r="B216" s="186" t="s">
        <v>1923</v>
      </c>
      <c r="C216" s="199" t="s">
        <v>1963</v>
      </c>
      <c r="D216" s="199" t="s">
        <v>2556</v>
      </c>
      <c r="E216" s="186" t="s">
        <v>2568</v>
      </c>
      <c r="F216" s="201" t="s">
        <v>1253</v>
      </c>
      <c r="G216" s="186" t="s">
        <v>1100</v>
      </c>
      <c r="H216" s="221" t="s">
        <v>2414</v>
      </c>
      <c r="I216" s="186" t="s">
        <v>1020</v>
      </c>
      <c r="J216" s="191" t="s">
        <v>1643</v>
      </c>
      <c r="K216" s="191"/>
      <c r="L216" s="202">
        <v>44876</v>
      </c>
      <c r="M216" s="202">
        <v>44879</v>
      </c>
      <c r="N216" s="186"/>
      <c r="O216" s="191" t="s">
        <v>960</v>
      </c>
      <c r="P216" s="191" t="s">
        <v>961</v>
      </c>
      <c r="Q216" s="199" t="s">
        <v>1624</v>
      </c>
      <c r="R216" s="189" t="s">
        <v>1101</v>
      </c>
      <c r="U216" s="83" t="s">
        <v>69</v>
      </c>
      <c r="V216" s="83" t="s">
        <v>111</v>
      </c>
      <c r="W216" s="82" t="s">
        <v>2117</v>
      </c>
    </row>
    <row r="217" spans="1:25" ht="62.4">
      <c r="A217" s="185">
        <v>14</v>
      </c>
      <c r="B217" s="186" t="s">
        <v>1923</v>
      </c>
      <c r="C217" s="199" t="s">
        <v>1963</v>
      </c>
      <c r="D217" s="199" t="s">
        <v>2556</v>
      </c>
      <c r="E217" s="186" t="s">
        <v>2564</v>
      </c>
      <c r="F217" s="201" t="s">
        <v>1254</v>
      </c>
      <c r="G217" s="186" t="s">
        <v>2136</v>
      </c>
      <c r="H217" s="221" t="s">
        <v>2414</v>
      </c>
      <c r="I217" s="186" t="s">
        <v>2138</v>
      </c>
      <c r="J217" s="191" t="s">
        <v>1710</v>
      </c>
      <c r="K217" s="191"/>
      <c r="L217" s="202">
        <v>44812</v>
      </c>
      <c r="M217" s="202">
        <v>44812</v>
      </c>
      <c r="N217" s="186" t="s">
        <v>1222</v>
      </c>
      <c r="O217" s="191" t="s">
        <v>960</v>
      </c>
      <c r="P217" s="191" t="s">
        <v>961</v>
      </c>
      <c r="Q217" s="199" t="s">
        <v>1624</v>
      </c>
      <c r="R217" s="189" t="s">
        <v>982</v>
      </c>
      <c r="S217" s="82" t="s">
        <v>1224</v>
      </c>
      <c r="U217" s="83" t="s">
        <v>69</v>
      </c>
      <c r="V217" s="83" t="s">
        <v>106</v>
      </c>
      <c r="W217" s="82" t="s">
        <v>2103</v>
      </c>
    </row>
    <row r="218" spans="1:25" ht="62.4">
      <c r="A218" s="185">
        <v>15</v>
      </c>
      <c r="B218" s="186" t="s">
        <v>1923</v>
      </c>
      <c r="C218" s="199" t="s">
        <v>1963</v>
      </c>
      <c r="D218" s="199" t="s">
        <v>2556</v>
      </c>
      <c r="E218" s="186" t="s">
        <v>2569</v>
      </c>
      <c r="F218" s="201" t="s">
        <v>1255</v>
      </c>
      <c r="G218" s="186" t="s">
        <v>1256</v>
      </c>
      <c r="H218" s="221" t="s">
        <v>2414</v>
      </c>
      <c r="I218" s="186" t="s">
        <v>1257</v>
      </c>
      <c r="J218" s="191" t="s">
        <v>1643</v>
      </c>
      <c r="K218" s="191"/>
      <c r="L218" s="202">
        <v>44696</v>
      </c>
      <c r="M218" s="202">
        <v>44700</v>
      </c>
      <c r="N218" s="186" t="s">
        <v>1258</v>
      </c>
      <c r="O218" s="191" t="s">
        <v>961</v>
      </c>
      <c r="P218" s="191" t="s">
        <v>961</v>
      </c>
      <c r="Q218" s="199" t="s">
        <v>1624</v>
      </c>
      <c r="R218" s="189" t="s">
        <v>1259</v>
      </c>
      <c r="U218" s="83" t="s">
        <v>69</v>
      </c>
      <c r="V218" s="83" t="s">
        <v>963</v>
      </c>
      <c r="W218" s="82" t="s">
        <v>2103</v>
      </c>
    </row>
    <row r="219" spans="1:25" ht="62.4">
      <c r="A219" s="185">
        <v>16</v>
      </c>
      <c r="B219" s="186" t="s">
        <v>1923</v>
      </c>
      <c r="C219" s="199" t="s">
        <v>1963</v>
      </c>
      <c r="D219" s="199" t="s">
        <v>2556</v>
      </c>
      <c r="E219" s="186" t="s">
        <v>2570</v>
      </c>
      <c r="F219" s="201" t="s">
        <v>1260</v>
      </c>
      <c r="G219" s="186" t="s">
        <v>1243</v>
      </c>
      <c r="H219" s="221" t="s">
        <v>2414</v>
      </c>
      <c r="I219" s="186" t="s">
        <v>1244</v>
      </c>
      <c r="J219" s="191" t="s">
        <v>1643</v>
      </c>
      <c r="K219" s="185"/>
      <c r="L219" s="202">
        <v>44862</v>
      </c>
      <c r="M219" s="202">
        <v>44864</v>
      </c>
      <c r="N219" s="186"/>
      <c r="O219" s="191" t="s">
        <v>960</v>
      </c>
      <c r="P219" s="191" t="s">
        <v>961</v>
      </c>
      <c r="Q219" s="199" t="s">
        <v>1624</v>
      </c>
      <c r="R219" s="189" t="s">
        <v>1245</v>
      </c>
      <c r="S219" s="82" t="s">
        <v>1224</v>
      </c>
      <c r="U219" s="83" t="s">
        <v>69</v>
      </c>
      <c r="V219" s="83" t="s">
        <v>70</v>
      </c>
      <c r="W219" s="82" t="s">
        <v>2117</v>
      </c>
      <c r="X219" s="190"/>
      <c r="Y219" s="190"/>
    </row>
    <row r="220" spans="1:25" ht="32.4">
      <c r="A220" s="185">
        <v>17</v>
      </c>
      <c r="B220" s="186" t="s">
        <v>1923</v>
      </c>
      <c r="C220" s="199" t="s">
        <v>1963</v>
      </c>
      <c r="D220" s="199" t="s">
        <v>2556</v>
      </c>
      <c r="E220" s="186" t="s">
        <v>2571</v>
      </c>
      <c r="F220" s="201" t="s">
        <v>2572</v>
      </c>
      <c r="G220" s="186" t="s">
        <v>2573</v>
      </c>
      <c r="H220" s="221" t="s">
        <v>2414</v>
      </c>
      <c r="I220" s="186" t="s">
        <v>1261</v>
      </c>
      <c r="J220" s="191" t="s">
        <v>1710</v>
      </c>
      <c r="K220" s="191"/>
      <c r="L220" s="202">
        <v>44714</v>
      </c>
      <c r="M220" s="202">
        <v>44714</v>
      </c>
      <c r="N220" s="186" t="s">
        <v>1262</v>
      </c>
      <c r="O220" s="191" t="s">
        <v>960</v>
      </c>
      <c r="P220" s="191" t="s">
        <v>961</v>
      </c>
      <c r="Q220" s="199" t="s">
        <v>1596</v>
      </c>
      <c r="R220" s="189" t="s">
        <v>1263</v>
      </c>
      <c r="S220" s="82" t="s">
        <v>1235</v>
      </c>
      <c r="U220" s="83" t="s">
        <v>69</v>
      </c>
      <c r="V220" s="83" t="s">
        <v>81</v>
      </c>
      <c r="W220" s="82" t="s">
        <v>2103</v>
      </c>
    </row>
    <row r="221" spans="1:25" ht="62.4">
      <c r="A221" s="185">
        <v>18</v>
      </c>
      <c r="B221" s="186" t="s">
        <v>1923</v>
      </c>
      <c r="C221" s="199" t="s">
        <v>1963</v>
      </c>
      <c r="D221" s="199" t="s">
        <v>2556</v>
      </c>
      <c r="E221" s="186" t="s">
        <v>2574</v>
      </c>
      <c r="F221" s="201" t="s">
        <v>2575</v>
      </c>
      <c r="G221" s="186" t="s">
        <v>2576</v>
      </c>
      <c r="H221" s="221" t="s">
        <v>2414</v>
      </c>
      <c r="I221" s="186" t="s">
        <v>2274</v>
      </c>
      <c r="J221" s="191" t="s">
        <v>1710</v>
      </c>
      <c r="K221" s="191"/>
      <c r="L221" s="202">
        <v>44896</v>
      </c>
      <c r="M221" s="202">
        <v>44897</v>
      </c>
      <c r="N221" s="186" t="s">
        <v>1264</v>
      </c>
      <c r="O221" s="191" t="s">
        <v>960</v>
      </c>
      <c r="P221" s="191" t="s">
        <v>961</v>
      </c>
      <c r="Q221" s="199" t="s">
        <v>1596</v>
      </c>
      <c r="R221" s="189" t="s">
        <v>1265</v>
      </c>
      <c r="S221" s="82" t="s">
        <v>1224</v>
      </c>
      <c r="U221" s="83" t="s">
        <v>69</v>
      </c>
      <c r="V221" s="83" t="s">
        <v>91</v>
      </c>
      <c r="W221" s="82" t="s">
        <v>2103</v>
      </c>
    </row>
    <row r="222" spans="1:25" ht="32.4">
      <c r="A222" s="185">
        <v>19</v>
      </c>
      <c r="B222" s="186" t="s">
        <v>1923</v>
      </c>
      <c r="C222" s="199" t="s">
        <v>1963</v>
      </c>
      <c r="D222" s="199" t="s">
        <v>2556</v>
      </c>
      <c r="E222" s="186" t="s">
        <v>2577</v>
      </c>
      <c r="F222" s="201" t="s">
        <v>2578</v>
      </c>
      <c r="G222" s="186" t="s">
        <v>2573</v>
      </c>
      <c r="H222" s="221" t="s">
        <v>2414</v>
      </c>
      <c r="I222" s="186" t="s">
        <v>2579</v>
      </c>
      <c r="J222" s="191" t="s">
        <v>1710</v>
      </c>
      <c r="K222" s="191"/>
      <c r="L222" s="202">
        <v>44714</v>
      </c>
      <c r="M222" s="202">
        <v>44714</v>
      </c>
      <c r="N222" s="186" t="s">
        <v>1266</v>
      </c>
      <c r="O222" s="191" t="s">
        <v>960</v>
      </c>
      <c r="P222" s="191" t="s">
        <v>961</v>
      </c>
      <c r="Q222" s="199" t="s">
        <v>1596</v>
      </c>
      <c r="R222" s="189" t="s">
        <v>1263</v>
      </c>
      <c r="S222" s="82" t="s">
        <v>1235</v>
      </c>
      <c r="U222" s="83" t="s">
        <v>69</v>
      </c>
      <c r="V222" s="83" t="s">
        <v>81</v>
      </c>
      <c r="W222" s="82" t="s">
        <v>2103</v>
      </c>
    </row>
    <row r="223" spans="1:25" ht="63.6">
      <c r="A223" s="185">
        <v>20</v>
      </c>
      <c r="B223" s="186" t="s">
        <v>1923</v>
      </c>
      <c r="C223" s="199" t="s">
        <v>1963</v>
      </c>
      <c r="D223" s="199" t="s">
        <v>2556</v>
      </c>
      <c r="E223" s="186" t="s">
        <v>2563</v>
      </c>
      <c r="F223" s="201" t="s">
        <v>2580</v>
      </c>
      <c r="G223" s="186" t="s">
        <v>2581</v>
      </c>
      <c r="H223" s="221" t="s">
        <v>2414</v>
      </c>
      <c r="I223" s="186" t="s">
        <v>2582</v>
      </c>
      <c r="J223" s="191" t="s">
        <v>1710</v>
      </c>
      <c r="K223" s="191"/>
      <c r="L223" s="202">
        <v>44867</v>
      </c>
      <c r="M223" s="202">
        <v>44869</v>
      </c>
      <c r="N223" s="186" t="s">
        <v>1267</v>
      </c>
      <c r="O223" s="191" t="s">
        <v>960</v>
      </c>
      <c r="P223" s="191" t="s">
        <v>961</v>
      </c>
      <c r="Q223" s="199" t="s">
        <v>1596</v>
      </c>
      <c r="R223" s="189" t="s">
        <v>1268</v>
      </c>
      <c r="S223" s="82" t="s">
        <v>1224</v>
      </c>
      <c r="U223" s="83" t="s">
        <v>69</v>
      </c>
      <c r="V223" s="83" t="s">
        <v>111</v>
      </c>
      <c r="W223" s="82" t="s">
        <v>2103</v>
      </c>
    </row>
    <row r="224" spans="1:25" ht="63.6">
      <c r="A224" s="185">
        <v>21</v>
      </c>
      <c r="B224" s="186" t="s">
        <v>1923</v>
      </c>
      <c r="C224" s="199" t="s">
        <v>1963</v>
      </c>
      <c r="D224" s="199" t="s">
        <v>2556</v>
      </c>
      <c r="E224" s="186" t="s">
        <v>2583</v>
      </c>
      <c r="F224" s="201" t="s">
        <v>2584</v>
      </c>
      <c r="G224" s="186" t="s">
        <v>2581</v>
      </c>
      <c r="H224" s="221" t="s">
        <v>2414</v>
      </c>
      <c r="I224" s="186" t="s">
        <v>2582</v>
      </c>
      <c r="J224" s="191" t="s">
        <v>1710</v>
      </c>
      <c r="K224" s="191"/>
      <c r="L224" s="202">
        <v>44867</v>
      </c>
      <c r="M224" s="202">
        <v>44869</v>
      </c>
      <c r="N224" s="186" t="s">
        <v>1269</v>
      </c>
      <c r="O224" s="191" t="s">
        <v>960</v>
      </c>
      <c r="P224" s="191" t="s">
        <v>961</v>
      </c>
      <c r="Q224" s="199" t="s">
        <v>1596</v>
      </c>
      <c r="R224" s="189" t="s">
        <v>1268</v>
      </c>
      <c r="S224" s="82" t="s">
        <v>1224</v>
      </c>
      <c r="U224" s="83" t="s">
        <v>69</v>
      </c>
      <c r="V224" s="83" t="s">
        <v>111</v>
      </c>
      <c r="W224" s="82" t="s">
        <v>2103</v>
      </c>
    </row>
    <row r="225" spans="1:25" ht="62.4">
      <c r="A225" s="185">
        <v>22</v>
      </c>
      <c r="B225" s="186" t="s">
        <v>1923</v>
      </c>
      <c r="C225" s="199" t="s">
        <v>1963</v>
      </c>
      <c r="D225" s="199" t="s">
        <v>2556</v>
      </c>
      <c r="E225" s="186" t="s">
        <v>2585</v>
      </c>
      <c r="F225" s="201" t="s">
        <v>2586</v>
      </c>
      <c r="G225" s="186" t="s">
        <v>2576</v>
      </c>
      <c r="H225" s="221" t="s">
        <v>2414</v>
      </c>
      <c r="I225" s="186" t="s">
        <v>2274</v>
      </c>
      <c r="J225" s="191" t="s">
        <v>1710</v>
      </c>
      <c r="K225" s="191"/>
      <c r="L225" s="202">
        <v>44896</v>
      </c>
      <c r="M225" s="202">
        <v>44897</v>
      </c>
      <c r="N225" s="186" t="s">
        <v>1270</v>
      </c>
      <c r="O225" s="191" t="s">
        <v>960</v>
      </c>
      <c r="P225" s="191" t="s">
        <v>961</v>
      </c>
      <c r="Q225" s="199" t="s">
        <v>1596</v>
      </c>
      <c r="R225" s="189" t="s">
        <v>1265</v>
      </c>
      <c r="S225" s="82" t="s">
        <v>1224</v>
      </c>
      <c r="U225" s="83" t="s">
        <v>69</v>
      </c>
      <c r="V225" s="83" t="s">
        <v>91</v>
      </c>
      <c r="W225" s="82" t="s">
        <v>2103</v>
      </c>
    </row>
    <row r="226" spans="1:25" ht="32.4">
      <c r="A226" s="185">
        <v>23</v>
      </c>
      <c r="B226" s="186" t="s">
        <v>1923</v>
      </c>
      <c r="C226" s="199" t="s">
        <v>1963</v>
      </c>
      <c r="D226" s="199" t="s">
        <v>2587</v>
      </c>
      <c r="E226" s="186" t="s">
        <v>2588</v>
      </c>
      <c r="F226" s="201" t="s">
        <v>1271</v>
      </c>
      <c r="G226" s="186" t="s">
        <v>2589</v>
      </c>
      <c r="H226" s="221" t="s">
        <v>2414</v>
      </c>
      <c r="I226" s="186" t="s">
        <v>1221</v>
      </c>
      <c r="J226" s="191" t="s">
        <v>1643</v>
      </c>
      <c r="K226" s="185"/>
      <c r="L226" s="202">
        <v>44848</v>
      </c>
      <c r="M226" s="202">
        <v>44850</v>
      </c>
      <c r="N226" s="186"/>
      <c r="O226" s="191" t="s">
        <v>961</v>
      </c>
      <c r="P226" s="191" t="s">
        <v>961</v>
      </c>
      <c r="Q226" s="199" t="s">
        <v>1624</v>
      </c>
      <c r="R226" s="186"/>
      <c r="S226" s="82" t="s">
        <v>1272</v>
      </c>
      <c r="U226" s="83" t="s">
        <v>69</v>
      </c>
      <c r="V226" s="83" t="s">
        <v>70</v>
      </c>
      <c r="W226" s="82" t="s">
        <v>2103</v>
      </c>
      <c r="X226" s="190"/>
      <c r="Y226" s="190"/>
    </row>
    <row r="227" spans="1:25" ht="62.4">
      <c r="A227" s="185">
        <v>24</v>
      </c>
      <c r="B227" s="186" t="s">
        <v>1923</v>
      </c>
      <c r="C227" s="186" t="s">
        <v>1963</v>
      </c>
      <c r="D227" s="186" t="s">
        <v>2590</v>
      </c>
      <c r="E227" s="186" t="s">
        <v>2591</v>
      </c>
      <c r="F227" s="186" t="s">
        <v>1273</v>
      </c>
      <c r="G227" s="186" t="s">
        <v>2592</v>
      </c>
      <c r="H227" s="221" t="s">
        <v>2414</v>
      </c>
      <c r="I227" s="186" t="s">
        <v>2593</v>
      </c>
      <c r="J227" s="185" t="s">
        <v>1710</v>
      </c>
      <c r="K227" s="185"/>
      <c r="L227" s="188">
        <v>44701</v>
      </c>
      <c r="M227" s="246">
        <v>44701</v>
      </c>
      <c r="N227" s="186" t="s">
        <v>1274</v>
      </c>
      <c r="O227" s="185" t="s">
        <v>961</v>
      </c>
      <c r="P227" s="185" t="s">
        <v>961</v>
      </c>
      <c r="Q227" s="186" t="s">
        <v>1596</v>
      </c>
      <c r="R227" s="189" t="s">
        <v>1275</v>
      </c>
      <c r="S227" s="190"/>
      <c r="T227" s="190"/>
      <c r="U227" s="190" t="s">
        <v>69</v>
      </c>
      <c r="V227" s="190" t="s">
        <v>963</v>
      </c>
      <c r="W227" s="190" t="s">
        <v>2103</v>
      </c>
      <c r="X227" s="190"/>
      <c r="Y227" s="190"/>
    </row>
    <row r="228" spans="1:25" ht="409.6">
      <c r="A228" s="185">
        <v>25</v>
      </c>
      <c r="B228" s="186" t="s">
        <v>1923</v>
      </c>
      <c r="C228" s="186" t="s">
        <v>1963</v>
      </c>
      <c r="D228" s="186" t="s">
        <v>2590</v>
      </c>
      <c r="E228" s="186" t="s">
        <v>2594</v>
      </c>
      <c r="F228" s="186" t="s">
        <v>1276</v>
      </c>
      <c r="G228" s="186" t="s">
        <v>2595</v>
      </c>
      <c r="H228" s="221" t="s">
        <v>2414</v>
      </c>
      <c r="I228" s="186" t="s">
        <v>2596</v>
      </c>
      <c r="J228" s="185" t="s">
        <v>1710</v>
      </c>
      <c r="K228" s="185"/>
      <c r="L228" s="188">
        <v>44687</v>
      </c>
      <c r="M228" s="188">
        <v>44687</v>
      </c>
      <c r="N228" s="186" t="s">
        <v>1277</v>
      </c>
      <c r="O228" s="185" t="s">
        <v>961</v>
      </c>
      <c r="P228" s="185" t="s">
        <v>961</v>
      </c>
      <c r="Q228" s="186" t="s">
        <v>1624</v>
      </c>
      <c r="R228" s="189" t="s">
        <v>1278</v>
      </c>
      <c r="S228" s="190"/>
      <c r="T228" s="190"/>
      <c r="U228" s="190" t="s">
        <v>69</v>
      </c>
      <c r="V228" s="190" t="s">
        <v>963</v>
      </c>
      <c r="W228" s="190" t="s">
        <v>2103</v>
      </c>
      <c r="X228" s="190"/>
      <c r="Y228" s="190"/>
    </row>
    <row r="229" spans="1:25" ht="63.6">
      <c r="A229" s="185">
        <v>26</v>
      </c>
      <c r="B229" s="186" t="s">
        <v>1923</v>
      </c>
      <c r="C229" s="186" t="s">
        <v>1963</v>
      </c>
      <c r="D229" s="186" t="s">
        <v>2590</v>
      </c>
      <c r="E229" s="186" t="s">
        <v>2597</v>
      </c>
      <c r="F229" s="186" t="s">
        <v>1279</v>
      </c>
      <c r="G229" s="186" t="s">
        <v>2598</v>
      </c>
      <c r="H229" s="221" t="s">
        <v>2414</v>
      </c>
      <c r="I229" s="186" t="s">
        <v>2599</v>
      </c>
      <c r="J229" s="185" t="s">
        <v>1710</v>
      </c>
      <c r="K229" s="185"/>
      <c r="L229" s="186" t="s">
        <v>1280</v>
      </c>
      <c r="M229" s="186" t="s">
        <v>1280</v>
      </c>
      <c r="N229" s="186" t="s">
        <v>1281</v>
      </c>
      <c r="O229" s="185" t="s">
        <v>960</v>
      </c>
      <c r="P229" s="185" t="s">
        <v>961</v>
      </c>
      <c r="Q229" s="186" t="s">
        <v>1624</v>
      </c>
      <c r="R229" s="189" t="s">
        <v>1282</v>
      </c>
      <c r="S229" s="190"/>
      <c r="T229" s="190"/>
      <c r="U229" s="190" t="s">
        <v>69</v>
      </c>
      <c r="V229" s="190" t="s">
        <v>91</v>
      </c>
      <c r="W229" s="190" t="s">
        <v>2103</v>
      </c>
      <c r="X229" s="190"/>
      <c r="Y229" s="190"/>
    </row>
    <row r="230" spans="1:25" ht="46.8">
      <c r="A230" s="185">
        <v>27</v>
      </c>
      <c r="B230" s="186" t="s">
        <v>1923</v>
      </c>
      <c r="C230" s="186" t="s">
        <v>1963</v>
      </c>
      <c r="D230" s="186" t="s">
        <v>2590</v>
      </c>
      <c r="E230" s="186" t="s">
        <v>2600</v>
      </c>
      <c r="F230" s="186" t="s">
        <v>1283</v>
      </c>
      <c r="G230" s="186" t="s">
        <v>2539</v>
      </c>
      <c r="H230" s="221" t="s">
        <v>2414</v>
      </c>
      <c r="I230" s="186" t="s">
        <v>2540</v>
      </c>
      <c r="J230" s="185" t="s">
        <v>1710</v>
      </c>
      <c r="K230" s="191"/>
      <c r="L230" s="188">
        <v>44799</v>
      </c>
      <c r="M230" s="188">
        <v>44800</v>
      </c>
      <c r="N230" s="186" t="s">
        <v>1281</v>
      </c>
      <c r="O230" s="185" t="s">
        <v>960</v>
      </c>
      <c r="P230" s="185" t="s">
        <v>961</v>
      </c>
      <c r="Q230" s="186" t="s">
        <v>1596</v>
      </c>
      <c r="R230" s="186"/>
      <c r="S230" s="190"/>
      <c r="T230" s="190"/>
      <c r="U230" s="190" t="s">
        <v>69</v>
      </c>
      <c r="V230" s="190" t="s">
        <v>120</v>
      </c>
      <c r="W230" s="190" t="s">
        <v>2103</v>
      </c>
    </row>
    <row r="231" spans="1:25" ht="62.4">
      <c r="A231" s="185">
        <v>28</v>
      </c>
      <c r="B231" s="186" t="s">
        <v>1923</v>
      </c>
      <c r="C231" s="186" t="s">
        <v>1963</v>
      </c>
      <c r="D231" s="186" t="s">
        <v>2590</v>
      </c>
      <c r="E231" s="186" t="s">
        <v>2601</v>
      </c>
      <c r="F231" s="186" t="s">
        <v>1284</v>
      </c>
      <c r="G231" s="186" t="s">
        <v>1285</v>
      </c>
      <c r="H231" s="221" t="s">
        <v>2414</v>
      </c>
      <c r="I231" s="186" t="s">
        <v>2536</v>
      </c>
      <c r="J231" s="185" t="s">
        <v>1710</v>
      </c>
      <c r="K231" s="191"/>
      <c r="L231" s="188">
        <v>44799</v>
      </c>
      <c r="M231" s="188">
        <v>44800</v>
      </c>
      <c r="N231" s="186" t="s">
        <v>1281</v>
      </c>
      <c r="O231" s="185" t="s">
        <v>960</v>
      </c>
      <c r="P231" s="185" t="s">
        <v>961</v>
      </c>
      <c r="Q231" s="186" t="s">
        <v>1596</v>
      </c>
      <c r="R231" s="186"/>
      <c r="S231" s="190"/>
      <c r="T231" s="190"/>
      <c r="U231" s="190" t="s">
        <v>69</v>
      </c>
      <c r="V231" s="190" t="s">
        <v>120</v>
      </c>
      <c r="W231" s="190" t="s">
        <v>2103</v>
      </c>
    </row>
    <row r="232" spans="1:25" ht="78">
      <c r="A232" s="185">
        <v>29</v>
      </c>
      <c r="B232" s="186" t="s">
        <v>1923</v>
      </c>
      <c r="C232" s="186" t="s">
        <v>1963</v>
      </c>
      <c r="D232" s="186" t="s">
        <v>2590</v>
      </c>
      <c r="E232" s="186" t="s">
        <v>2602</v>
      </c>
      <c r="F232" s="186" t="s">
        <v>1286</v>
      </c>
      <c r="G232" s="186" t="s">
        <v>2539</v>
      </c>
      <c r="H232" s="221" t="s">
        <v>2414</v>
      </c>
      <c r="I232" s="186" t="s">
        <v>2540</v>
      </c>
      <c r="J232" s="185" t="s">
        <v>1710</v>
      </c>
      <c r="K232" s="191"/>
      <c r="L232" s="188">
        <v>44799</v>
      </c>
      <c r="M232" s="188">
        <v>44800</v>
      </c>
      <c r="N232" s="186" t="s">
        <v>1281</v>
      </c>
      <c r="O232" s="185" t="s">
        <v>960</v>
      </c>
      <c r="P232" s="185" t="s">
        <v>961</v>
      </c>
      <c r="Q232" s="186" t="s">
        <v>1596</v>
      </c>
      <c r="R232" s="186"/>
      <c r="S232" s="190"/>
      <c r="T232" s="190"/>
      <c r="U232" s="190" t="s">
        <v>69</v>
      </c>
      <c r="V232" s="190" t="s">
        <v>120</v>
      </c>
      <c r="W232" s="190" t="s">
        <v>2103</v>
      </c>
    </row>
    <row r="233" spans="1:25" ht="90" customHeight="1">
      <c r="A233" s="185">
        <v>30</v>
      </c>
      <c r="B233" s="186" t="s">
        <v>1923</v>
      </c>
      <c r="C233" s="186" t="s">
        <v>1963</v>
      </c>
      <c r="D233" s="186" t="s">
        <v>2590</v>
      </c>
      <c r="E233" s="186" t="s">
        <v>2603</v>
      </c>
      <c r="F233" s="186" t="s">
        <v>1287</v>
      </c>
      <c r="G233" s="186" t="s">
        <v>1220</v>
      </c>
      <c r="H233" s="221" t="s">
        <v>2414</v>
      </c>
      <c r="I233" s="186" t="s">
        <v>1221</v>
      </c>
      <c r="J233" s="185" t="s">
        <v>1710</v>
      </c>
      <c r="K233" s="185"/>
      <c r="L233" s="188">
        <v>44848</v>
      </c>
      <c r="M233" s="188">
        <v>44850</v>
      </c>
      <c r="N233" s="186" t="s">
        <v>1288</v>
      </c>
      <c r="O233" s="185" t="s">
        <v>960</v>
      </c>
      <c r="P233" s="185" t="s">
        <v>961</v>
      </c>
      <c r="Q233" s="186" t="s">
        <v>1624</v>
      </c>
      <c r="R233" s="189" t="s">
        <v>1223</v>
      </c>
      <c r="S233" s="190"/>
      <c r="T233" s="190"/>
      <c r="U233" s="190" t="s">
        <v>69</v>
      </c>
      <c r="V233" s="190" t="s">
        <v>70</v>
      </c>
      <c r="W233" s="190" t="s">
        <v>2103</v>
      </c>
      <c r="X233" s="190"/>
      <c r="Y233" s="190"/>
    </row>
    <row r="234" spans="1:25" ht="409.6">
      <c r="A234" s="185">
        <v>31</v>
      </c>
      <c r="B234" s="186" t="s">
        <v>1923</v>
      </c>
      <c r="C234" s="186" t="s">
        <v>1963</v>
      </c>
      <c r="D234" s="186" t="s">
        <v>2590</v>
      </c>
      <c r="E234" s="186" t="s">
        <v>2604</v>
      </c>
      <c r="F234" s="186" t="s">
        <v>1289</v>
      </c>
      <c r="G234" s="186" t="s">
        <v>2595</v>
      </c>
      <c r="H234" s="221" t="s">
        <v>2414</v>
      </c>
      <c r="I234" s="186" t="s">
        <v>2596</v>
      </c>
      <c r="J234" s="185" t="s">
        <v>1710</v>
      </c>
      <c r="K234" s="185"/>
      <c r="L234" s="188">
        <v>44687</v>
      </c>
      <c r="M234" s="188">
        <v>44687</v>
      </c>
      <c r="N234" s="186" t="s">
        <v>1274</v>
      </c>
      <c r="O234" s="185" t="s">
        <v>961</v>
      </c>
      <c r="P234" s="185" t="s">
        <v>961</v>
      </c>
      <c r="Q234" s="186" t="s">
        <v>1624</v>
      </c>
      <c r="R234" s="189" t="s">
        <v>1278</v>
      </c>
      <c r="S234" s="190"/>
      <c r="T234" s="190"/>
      <c r="U234" s="190" t="s">
        <v>69</v>
      </c>
      <c r="V234" s="190" t="s">
        <v>963</v>
      </c>
      <c r="W234" s="190" t="s">
        <v>2103</v>
      </c>
      <c r="X234" s="190"/>
      <c r="Y234" s="190"/>
    </row>
    <row r="235" spans="1:25" ht="63.6">
      <c r="A235" s="185">
        <v>32</v>
      </c>
      <c r="B235" s="186" t="s">
        <v>2605</v>
      </c>
      <c r="C235" s="186" t="s">
        <v>2606</v>
      </c>
      <c r="D235" s="186" t="s">
        <v>2607</v>
      </c>
      <c r="E235" s="186" t="s">
        <v>2608</v>
      </c>
      <c r="F235" s="186" t="s">
        <v>1290</v>
      </c>
      <c r="G235" s="186" t="s">
        <v>2362</v>
      </c>
      <c r="H235" s="221" t="s">
        <v>2414</v>
      </c>
      <c r="I235" s="186" t="s">
        <v>2334</v>
      </c>
      <c r="J235" s="185" t="s">
        <v>1710</v>
      </c>
      <c r="K235" s="185"/>
      <c r="L235" s="188">
        <v>44897</v>
      </c>
      <c r="M235" s="188">
        <v>44898</v>
      </c>
      <c r="N235" s="186"/>
      <c r="O235" s="185" t="s">
        <v>960</v>
      </c>
      <c r="P235" s="185" t="s">
        <v>960</v>
      </c>
      <c r="Q235" s="186" t="s">
        <v>1596</v>
      </c>
      <c r="R235" s="189" t="s">
        <v>1093</v>
      </c>
      <c r="S235" s="190"/>
      <c r="T235" s="190"/>
      <c r="U235" s="190" t="s">
        <v>69</v>
      </c>
      <c r="V235" s="190" t="s">
        <v>91</v>
      </c>
      <c r="W235" s="190" t="s">
        <v>2103</v>
      </c>
      <c r="X235" s="190"/>
      <c r="Y235" s="190"/>
    </row>
    <row r="236" spans="1:25" ht="63.6">
      <c r="A236" s="185">
        <v>33</v>
      </c>
      <c r="B236" s="186" t="s">
        <v>2605</v>
      </c>
      <c r="C236" s="186" t="s">
        <v>2606</v>
      </c>
      <c r="D236" s="186" t="s">
        <v>2607</v>
      </c>
      <c r="E236" s="186" t="s">
        <v>2609</v>
      </c>
      <c r="F236" s="186" t="s">
        <v>1291</v>
      </c>
      <c r="G236" s="186" t="s">
        <v>2362</v>
      </c>
      <c r="H236" s="221" t="s">
        <v>2414</v>
      </c>
      <c r="I236" s="186" t="s">
        <v>2334</v>
      </c>
      <c r="J236" s="185" t="s">
        <v>1710</v>
      </c>
      <c r="K236" s="185"/>
      <c r="L236" s="188">
        <v>44897</v>
      </c>
      <c r="M236" s="188">
        <v>44898</v>
      </c>
      <c r="N236" s="186"/>
      <c r="O236" s="185" t="s">
        <v>960</v>
      </c>
      <c r="P236" s="185" t="s">
        <v>960</v>
      </c>
      <c r="Q236" s="186" t="s">
        <v>1596</v>
      </c>
      <c r="R236" s="189" t="s">
        <v>1093</v>
      </c>
      <c r="S236" s="190"/>
      <c r="T236" s="190"/>
      <c r="U236" s="190" t="s">
        <v>69</v>
      </c>
      <c r="V236" s="190" t="s">
        <v>91</v>
      </c>
      <c r="W236" s="190" t="s">
        <v>2103</v>
      </c>
      <c r="X236" s="190"/>
      <c r="Y236" s="190"/>
    </row>
    <row r="237" spans="1:25" ht="78">
      <c r="A237" s="185">
        <v>34</v>
      </c>
      <c r="B237" s="186" t="s">
        <v>2605</v>
      </c>
      <c r="C237" s="186" t="s">
        <v>2606</v>
      </c>
      <c r="D237" s="186" t="s">
        <v>2607</v>
      </c>
      <c r="E237" s="186" t="s">
        <v>2610</v>
      </c>
      <c r="F237" s="186" t="s">
        <v>1292</v>
      </c>
      <c r="G237" s="186" t="s">
        <v>2362</v>
      </c>
      <c r="H237" s="221" t="s">
        <v>2414</v>
      </c>
      <c r="I237" s="186" t="s">
        <v>2334</v>
      </c>
      <c r="J237" s="185" t="s">
        <v>1710</v>
      </c>
      <c r="K237" s="191"/>
      <c r="L237" s="188">
        <v>44897</v>
      </c>
      <c r="M237" s="188">
        <v>44898</v>
      </c>
      <c r="N237" s="186" t="s">
        <v>1288</v>
      </c>
      <c r="O237" s="185" t="s">
        <v>960</v>
      </c>
      <c r="P237" s="185" t="s">
        <v>961</v>
      </c>
      <c r="Q237" s="186" t="s">
        <v>1596</v>
      </c>
      <c r="R237" s="189" t="s">
        <v>1093</v>
      </c>
      <c r="S237" s="190"/>
      <c r="T237" s="190"/>
      <c r="U237" s="190" t="s">
        <v>69</v>
      </c>
      <c r="V237" s="190" t="s">
        <v>91</v>
      </c>
      <c r="W237" s="190" t="s">
        <v>2103</v>
      </c>
    </row>
    <row r="238" spans="1:25" ht="46.8">
      <c r="A238" s="185">
        <v>35</v>
      </c>
      <c r="B238" s="186" t="s">
        <v>1923</v>
      </c>
      <c r="C238" s="230" t="s">
        <v>1963</v>
      </c>
      <c r="D238" s="236" t="s">
        <v>2611</v>
      </c>
      <c r="E238" s="233" t="s">
        <v>2612</v>
      </c>
      <c r="F238" s="239" t="s">
        <v>1293</v>
      </c>
      <c r="G238" s="233" t="s">
        <v>2613</v>
      </c>
      <c r="H238" s="221" t="s">
        <v>2414</v>
      </c>
      <c r="I238" s="233" t="s">
        <v>2614</v>
      </c>
      <c r="J238" s="236" t="s">
        <v>1710</v>
      </c>
      <c r="K238" s="191"/>
      <c r="L238" s="247">
        <v>44587</v>
      </c>
      <c r="M238" s="247">
        <v>44588</v>
      </c>
      <c r="N238" s="186"/>
      <c r="O238" s="185"/>
      <c r="P238" s="236" t="s">
        <v>1643</v>
      </c>
      <c r="Q238" s="238" t="s">
        <v>1596</v>
      </c>
      <c r="R238" s="189"/>
      <c r="S238" s="190"/>
      <c r="T238" s="190"/>
      <c r="U238" s="190"/>
      <c r="V238" s="190"/>
      <c r="W238" s="190"/>
    </row>
    <row r="239" spans="1:25" ht="46.8">
      <c r="A239" s="185">
        <v>36</v>
      </c>
      <c r="B239" s="186" t="s">
        <v>1923</v>
      </c>
      <c r="C239" s="230" t="s">
        <v>1963</v>
      </c>
      <c r="D239" s="236" t="s">
        <v>2615</v>
      </c>
      <c r="E239" s="233" t="s">
        <v>2616</v>
      </c>
      <c r="F239" s="239" t="s">
        <v>1294</v>
      </c>
      <c r="G239" s="233" t="s">
        <v>1295</v>
      </c>
      <c r="H239" s="221" t="s">
        <v>2414</v>
      </c>
      <c r="I239" s="233" t="s">
        <v>2545</v>
      </c>
      <c r="J239" s="236" t="s">
        <v>1643</v>
      </c>
      <c r="K239" s="191"/>
      <c r="L239" s="247">
        <v>44673</v>
      </c>
      <c r="M239" s="247">
        <v>44674</v>
      </c>
      <c r="N239" s="186"/>
      <c r="O239" s="185"/>
      <c r="P239" s="236" t="s">
        <v>1643</v>
      </c>
      <c r="Q239" s="238" t="s">
        <v>1624</v>
      </c>
      <c r="R239" s="189"/>
      <c r="S239" s="190"/>
      <c r="T239" s="190"/>
      <c r="U239" s="190"/>
      <c r="V239" s="190"/>
      <c r="W239" s="190"/>
    </row>
    <row r="240" spans="1:25" ht="46.8">
      <c r="A240" s="185">
        <v>37</v>
      </c>
      <c r="B240" s="186" t="s">
        <v>1923</v>
      </c>
      <c r="C240" s="230" t="s">
        <v>1963</v>
      </c>
      <c r="D240" s="236" t="s">
        <v>2615</v>
      </c>
      <c r="E240" s="233" t="s">
        <v>2616</v>
      </c>
      <c r="F240" s="239" t="s">
        <v>1296</v>
      </c>
      <c r="G240" s="233" t="s">
        <v>1297</v>
      </c>
      <c r="H240" s="221" t="s">
        <v>2414</v>
      </c>
      <c r="I240" s="233" t="s">
        <v>1221</v>
      </c>
      <c r="J240" s="236" t="s">
        <v>1643</v>
      </c>
      <c r="K240" s="191"/>
      <c r="L240" s="247">
        <v>44848</v>
      </c>
      <c r="M240" s="247">
        <v>44850</v>
      </c>
      <c r="N240" s="186"/>
      <c r="O240" s="185"/>
      <c r="P240" s="236" t="s">
        <v>1643</v>
      </c>
      <c r="Q240" s="238" t="s">
        <v>1624</v>
      </c>
      <c r="R240" s="189"/>
      <c r="S240" s="190"/>
      <c r="T240" s="190"/>
      <c r="U240" s="190"/>
      <c r="V240" s="190"/>
      <c r="W240" s="190"/>
    </row>
    <row r="241" spans="1:25" ht="32.4">
      <c r="A241" s="185">
        <v>38</v>
      </c>
      <c r="B241" s="186" t="s">
        <v>1923</v>
      </c>
      <c r="C241" s="230" t="s">
        <v>1963</v>
      </c>
      <c r="D241" s="230" t="s">
        <v>2617</v>
      </c>
      <c r="E241" s="233" t="s">
        <v>2618</v>
      </c>
      <c r="F241" s="233" t="s">
        <v>2619</v>
      </c>
      <c r="G241" s="233" t="s">
        <v>2620</v>
      </c>
      <c r="H241" s="221" t="s">
        <v>2414</v>
      </c>
      <c r="I241" s="233" t="s">
        <v>2621</v>
      </c>
      <c r="J241" s="230" t="s">
        <v>1710</v>
      </c>
      <c r="K241" s="191"/>
      <c r="L241" s="240">
        <v>44869</v>
      </c>
      <c r="M241" s="240">
        <v>44869</v>
      </c>
      <c r="N241" s="186"/>
      <c r="O241" s="185"/>
      <c r="P241" s="230" t="s">
        <v>1643</v>
      </c>
      <c r="Q241" s="233" t="s">
        <v>1596</v>
      </c>
      <c r="R241" s="189"/>
      <c r="S241" s="190"/>
      <c r="T241" s="190"/>
      <c r="U241" s="190"/>
      <c r="V241" s="190"/>
      <c r="W241" s="190"/>
    </row>
    <row r="242" spans="1:25" ht="32.4">
      <c r="A242" s="185">
        <v>39</v>
      </c>
      <c r="B242" s="186" t="s">
        <v>1923</v>
      </c>
      <c r="C242" s="230" t="s">
        <v>1963</v>
      </c>
      <c r="D242" s="230" t="s">
        <v>2617</v>
      </c>
      <c r="E242" s="233" t="s">
        <v>2622</v>
      </c>
      <c r="F242" s="233" t="s">
        <v>2623</v>
      </c>
      <c r="G242" s="233" t="s">
        <v>2620</v>
      </c>
      <c r="H242" s="221" t="s">
        <v>2414</v>
      </c>
      <c r="I242" s="233" t="s">
        <v>2621</v>
      </c>
      <c r="J242" s="230" t="s">
        <v>1710</v>
      </c>
      <c r="K242" s="191"/>
      <c r="L242" s="240">
        <v>44869</v>
      </c>
      <c r="M242" s="240">
        <v>44869</v>
      </c>
      <c r="N242" s="186"/>
      <c r="O242" s="185"/>
      <c r="P242" s="230" t="s">
        <v>1643</v>
      </c>
      <c r="Q242" s="233" t="s">
        <v>1596</v>
      </c>
      <c r="R242" s="189"/>
      <c r="S242" s="190"/>
      <c r="T242" s="190"/>
      <c r="U242" s="190"/>
      <c r="V242" s="190"/>
      <c r="W242" s="190"/>
    </row>
    <row r="243" spans="1:25" ht="32.4">
      <c r="A243" s="185">
        <v>40</v>
      </c>
      <c r="B243" s="186" t="s">
        <v>1923</v>
      </c>
      <c r="C243" s="230" t="s">
        <v>1963</v>
      </c>
      <c r="D243" s="230" t="s">
        <v>2617</v>
      </c>
      <c r="E243" s="233" t="s">
        <v>2624</v>
      </c>
      <c r="F243" s="233" t="s">
        <v>2625</v>
      </c>
      <c r="G243" s="233" t="s">
        <v>2551</v>
      </c>
      <c r="H243" s="221" t="s">
        <v>2414</v>
      </c>
      <c r="I243" s="233" t="s">
        <v>2552</v>
      </c>
      <c r="J243" s="230" t="s">
        <v>1710</v>
      </c>
      <c r="K243" s="191"/>
      <c r="L243" s="240">
        <v>44708</v>
      </c>
      <c r="M243" s="240">
        <v>44710</v>
      </c>
      <c r="N243" s="186"/>
      <c r="O243" s="185"/>
      <c r="P243" s="230" t="s">
        <v>1643</v>
      </c>
      <c r="Q243" s="233" t="s">
        <v>1596</v>
      </c>
      <c r="R243" s="189"/>
      <c r="S243" s="190"/>
      <c r="T243" s="190"/>
      <c r="U243" s="190"/>
      <c r="V243" s="190"/>
      <c r="W243" s="190"/>
    </row>
    <row r="244" spans="1:25" ht="46.8">
      <c r="A244" s="185">
        <v>41</v>
      </c>
      <c r="B244" s="186" t="s">
        <v>1923</v>
      </c>
      <c r="C244" s="230" t="s">
        <v>1963</v>
      </c>
      <c r="D244" s="236" t="s">
        <v>1964</v>
      </c>
      <c r="E244" s="233" t="s">
        <v>2626</v>
      </c>
      <c r="F244" s="239" t="s">
        <v>1298</v>
      </c>
      <c r="G244" s="233" t="s">
        <v>1295</v>
      </c>
      <c r="H244" s="221" t="s">
        <v>2414</v>
      </c>
      <c r="I244" s="233" t="s">
        <v>2545</v>
      </c>
      <c r="J244" s="236" t="s">
        <v>1643</v>
      </c>
      <c r="K244" s="191"/>
      <c r="L244" s="247">
        <v>44673</v>
      </c>
      <c r="M244" s="247">
        <v>44674</v>
      </c>
      <c r="N244" s="186"/>
      <c r="O244" s="185"/>
      <c r="P244" s="236" t="s">
        <v>1643</v>
      </c>
      <c r="Q244" s="238" t="s">
        <v>1624</v>
      </c>
      <c r="R244" s="248" t="s">
        <v>1299</v>
      </c>
      <c r="S244" s="190"/>
      <c r="T244" s="190"/>
      <c r="U244" s="190"/>
      <c r="V244" s="190"/>
      <c r="W244" s="190"/>
    </row>
    <row r="245" spans="1:25" ht="46.8">
      <c r="A245" s="185">
        <v>42</v>
      </c>
      <c r="B245" s="186" t="s">
        <v>1923</v>
      </c>
      <c r="C245" s="230" t="s">
        <v>1963</v>
      </c>
      <c r="D245" s="236" t="s">
        <v>1964</v>
      </c>
      <c r="E245" s="233" t="s">
        <v>2627</v>
      </c>
      <c r="F245" s="239" t="s">
        <v>1300</v>
      </c>
      <c r="G245" s="233" t="s">
        <v>1295</v>
      </c>
      <c r="H245" s="221" t="s">
        <v>2414</v>
      </c>
      <c r="I245" s="233" t="s">
        <v>2545</v>
      </c>
      <c r="J245" s="236" t="s">
        <v>1643</v>
      </c>
      <c r="K245" s="191"/>
      <c r="L245" s="247">
        <v>44673</v>
      </c>
      <c r="M245" s="247">
        <v>44674</v>
      </c>
      <c r="N245" s="186"/>
      <c r="O245" s="185"/>
      <c r="P245" s="236" t="s">
        <v>1643</v>
      </c>
      <c r="Q245" s="238" t="s">
        <v>1624</v>
      </c>
      <c r="R245" s="189"/>
      <c r="S245" s="190"/>
      <c r="T245" s="190"/>
      <c r="U245" s="190"/>
      <c r="V245" s="190"/>
      <c r="W245" s="190"/>
    </row>
    <row r="246" spans="1:25" ht="78">
      <c r="A246" s="185">
        <v>43</v>
      </c>
      <c r="B246" s="186" t="s">
        <v>1923</v>
      </c>
      <c r="C246" s="230" t="s">
        <v>1963</v>
      </c>
      <c r="D246" s="236" t="s">
        <v>2628</v>
      </c>
      <c r="E246" s="233" t="s">
        <v>2629</v>
      </c>
      <c r="F246" s="239" t="s">
        <v>1301</v>
      </c>
      <c r="G246" s="233" t="s">
        <v>1302</v>
      </c>
      <c r="H246" s="221" t="s">
        <v>2414</v>
      </c>
      <c r="I246" s="233" t="s">
        <v>2630</v>
      </c>
      <c r="J246" s="236" t="s">
        <v>1643</v>
      </c>
      <c r="K246" s="191"/>
      <c r="L246" s="247">
        <v>44859</v>
      </c>
      <c r="M246" s="247">
        <v>44862</v>
      </c>
      <c r="N246" s="186"/>
      <c r="O246" s="185"/>
      <c r="P246" s="236" t="s">
        <v>1643</v>
      </c>
      <c r="Q246" s="238" t="s">
        <v>1624</v>
      </c>
      <c r="R246" s="189"/>
      <c r="S246" s="190"/>
      <c r="T246" s="190"/>
      <c r="U246" s="190"/>
      <c r="V246" s="190"/>
      <c r="W246" s="190"/>
    </row>
    <row r="247" spans="1:25" ht="62.4">
      <c r="A247" s="185">
        <v>44</v>
      </c>
      <c r="B247" s="186" t="s">
        <v>1923</v>
      </c>
      <c r="C247" s="230" t="s">
        <v>1963</v>
      </c>
      <c r="D247" s="236" t="s">
        <v>2628</v>
      </c>
      <c r="E247" s="233" t="s">
        <v>2631</v>
      </c>
      <c r="F247" s="239" t="s">
        <v>1303</v>
      </c>
      <c r="G247" s="233" t="s">
        <v>1304</v>
      </c>
      <c r="H247" s="221" t="s">
        <v>2414</v>
      </c>
      <c r="I247" s="233" t="s">
        <v>2632</v>
      </c>
      <c r="J247" s="236" t="s">
        <v>1710</v>
      </c>
      <c r="K247" s="191"/>
      <c r="L247" s="247">
        <v>44700</v>
      </c>
      <c r="M247" s="247">
        <v>44701</v>
      </c>
      <c r="N247" s="186"/>
      <c r="O247" s="185"/>
      <c r="P247" s="236" t="s">
        <v>1643</v>
      </c>
      <c r="Q247" s="238" t="s">
        <v>1624</v>
      </c>
      <c r="R247" s="189"/>
      <c r="S247" s="190"/>
      <c r="T247" s="190"/>
      <c r="U247" s="190"/>
      <c r="V247" s="190"/>
      <c r="W247" s="190"/>
    </row>
    <row r="248" spans="1:25" ht="46.8">
      <c r="A248" s="185">
        <v>45</v>
      </c>
      <c r="B248" s="186" t="s">
        <v>1923</v>
      </c>
      <c r="C248" s="230" t="s">
        <v>1963</v>
      </c>
      <c r="D248" s="236" t="s">
        <v>2628</v>
      </c>
      <c r="E248" s="233" t="s">
        <v>2633</v>
      </c>
      <c r="F248" s="239" t="s">
        <v>1305</v>
      </c>
      <c r="G248" s="233" t="s">
        <v>1306</v>
      </c>
      <c r="H248" s="221" t="s">
        <v>2414</v>
      </c>
      <c r="I248" s="233" t="s">
        <v>2545</v>
      </c>
      <c r="J248" s="236" t="s">
        <v>1643</v>
      </c>
      <c r="K248" s="191"/>
      <c r="L248" s="247">
        <v>44861</v>
      </c>
      <c r="M248" s="247">
        <v>44862</v>
      </c>
      <c r="N248" s="186"/>
      <c r="O248" s="185"/>
      <c r="P248" s="236" t="s">
        <v>1643</v>
      </c>
      <c r="Q248" s="238" t="s">
        <v>1624</v>
      </c>
      <c r="R248" s="189"/>
      <c r="S248" s="190"/>
      <c r="T248" s="190"/>
      <c r="U248" s="190"/>
      <c r="V248" s="190"/>
      <c r="W248" s="190"/>
    </row>
    <row r="249" spans="1:25" ht="32.4">
      <c r="A249" s="192"/>
      <c r="B249" s="193"/>
      <c r="C249" s="194" t="s">
        <v>1989</v>
      </c>
      <c r="D249" s="195"/>
      <c r="E249" s="195"/>
      <c r="F249" s="195"/>
      <c r="G249" s="195"/>
      <c r="H249" s="196"/>
      <c r="I249" s="195" t="s">
        <v>2634</v>
      </c>
      <c r="J249" s="195" t="s">
        <v>2635</v>
      </c>
      <c r="K249" s="197"/>
      <c r="L249" s="195"/>
      <c r="M249" s="195"/>
      <c r="N249" s="192"/>
      <c r="O249" s="192"/>
      <c r="P249" s="192"/>
      <c r="Q249" s="192"/>
      <c r="R249" s="198"/>
    </row>
    <row r="250" spans="1:25" ht="62.4">
      <c r="A250" s="191">
        <v>1</v>
      </c>
      <c r="B250" s="199" t="s">
        <v>1923</v>
      </c>
      <c r="C250" s="199" t="s">
        <v>1990</v>
      </c>
      <c r="D250" s="199" t="s">
        <v>2636</v>
      </c>
      <c r="E250" s="186" t="s">
        <v>2637</v>
      </c>
      <c r="F250" s="201" t="s">
        <v>1307</v>
      </c>
      <c r="G250" s="186" t="s">
        <v>1308</v>
      </c>
      <c r="H250" s="221" t="s">
        <v>2414</v>
      </c>
      <c r="I250" s="186" t="s">
        <v>1244</v>
      </c>
      <c r="J250" s="191" t="s">
        <v>1643</v>
      </c>
      <c r="K250" s="191"/>
      <c r="L250" s="202">
        <v>44862</v>
      </c>
      <c r="M250" s="202">
        <v>44864</v>
      </c>
      <c r="N250" s="186"/>
      <c r="O250" s="191" t="s">
        <v>960</v>
      </c>
      <c r="P250" s="191" t="s">
        <v>961</v>
      </c>
      <c r="Q250" s="199" t="s">
        <v>1624</v>
      </c>
      <c r="R250" s="189" t="s">
        <v>1309</v>
      </c>
      <c r="S250" s="82" t="s">
        <v>1310</v>
      </c>
      <c r="U250" s="83" t="s">
        <v>69</v>
      </c>
      <c r="V250" s="83" t="s">
        <v>70</v>
      </c>
      <c r="W250" s="82" t="s">
        <v>2103</v>
      </c>
    </row>
    <row r="251" spans="1:25" ht="97.2">
      <c r="A251" s="185">
        <v>2</v>
      </c>
      <c r="B251" s="186" t="s">
        <v>1923</v>
      </c>
      <c r="C251" s="199" t="s">
        <v>1990</v>
      </c>
      <c r="D251" s="199" t="s">
        <v>2636</v>
      </c>
      <c r="E251" s="186" t="s">
        <v>2638</v>
      </c>
      <c r="F251" s="201" t="s">
        <v>2639</v>
      </c>
      <c r="G251" s="186" t="s">
        <v>2640</v>
      </c>
      <c r="H251" s="221" t="s">
        <v>2414</v>
      </c>
      <c r="I251" s="186" t="s">
        <v>2641</v>
      </c>
      <c r="J251" s="191" t="s">
        <v>1710</v>
      </c>
      <c r="K251" s="185"/>
      <c r="L251" s="202">
        <v>44770</v>
      </c>
      <c r="M251" s="202">
        <v>44770</v>
      </c>
      <c r="N251" s="186"/>
      <c r="O251" s="191" t="s">
        <v>960</v>
      </c>
      <c r="P251" s="191" t="s">
        <v>960</v>
      </c>
      <c r="Q251" s="199" t="s">
        <v>1596</v>
      </c>
      <c r="R251" s="189" t="s">
        <v>1311</v>
      </c>
      <c r="U251" s="83" t="s">
        <v>69</v>
      </c>
      <c r="V251" s="83" t="s">
        <v>929</v>
      </c>
      <c r="W251" s="82" t="s">
        <v>2103</v>
      </c>
      <c r="X251" s="190"/>
      <c r="Y251" s="190"/>
    </row>
    <row r="252" spans="1:25" ht="218.4">
      <c r="A252" s="191">
        <v>3</v>
      </c>
      <c r="B252" s="186" t="s">
        <v>2642</v>
      </c>
      <c r="C252" s="186" t="s">
        <v>2643</v>
      </c>
      <c r="D252" s="186" t="s">
        <v>2644</v>
      </c>
      <c r="E252" s="186" t="s">
        <v>2645</v>
      </c>
      <c r="F252" s="201" t="s">
        <v>2646</v>
      </c>
      <c r="G252" s="186" t="s">
        <v>2548</v>
      </c>
      <c r="H252" s="221" t="s">
        <v>2414</v>
      </c>
      <c r="I252" s="186" t="s">
        <v>2334</v>
      </c>
      <c r="J252" s="191" t="s">
        <v>1710</v>
      </c>
      <c r="K252" s="185" t="s">
        <v>1643</v>
      </c>
      <c r="L252" s="202">
        <v>44695</v>
      </c>
      <c r="M252" s="202">
        <v>44695</v>
      </c>
      <c r="N252" s="186"/>
      <c r="O252" s="191" t="s">
        <v>961</v>
      </c>
      <c r="P252" s="191" t="s">
        <v>960</v>
      </c>
      <c r="Q252" s="199" t="s">
        <v>1624</v>
      </c>
      <c r="R252" s="189" t="s">
        <v>1217</v>
      </c>
      <c r="U252" s="83" t="s">
        <v>69</v>
      </c>
      <c r="V252" s="83" t="s">
        <v>1216</v>
      </c>
      <c r="W252" s="82" t="s">
        <v>2103</v>
      </c>
      <c r="X252" s="190"/>
      <c r="Y252" s="190"/>
    </row>
    <row r="253" spans="1:25" ht="97.2">
      <c r="A253" s="185">
        <v>4</v>
      </c>
      <c r="B253" s="186" t="s">
        <v>2647</v>
      </c>
      <c r="C253" s="186" t="s">
        <v>2012</v>
      </c>
      <c r="D253" s="186" t="s">
        <v>2648</v>
      </c>
      <c r="E253" s="186" t="s">
        <v>2649</v>
      </c>
      <c r="F253" s="201" t="s">
        <v>2650</v>
      </c>
      <c r="G253" s="186" t="s">
        <v>2640</v>
      </c>
      <c r="H253" s="221" t="s">
        <v>2414</v>
      </c>
      <c r="I253" s="186" t="s">
        <v>2641</v>
      </c>
      <c r="J253" s="191" t="s">
        <v>1710</v>
      </c>
      <c r="K253" s="185"/>
      <c r="L253" s="202">
        <v>44770</v>
      </c>
      <c r="M253" s="202">
        <v>44770</v>
      </c>
      <c r="N253" s="186"/>
      <c r="O253" s="191" t="s">
        <v>960</v>
      </c>
      <c r="P253" s="191" t="s">
        <v>960</v>
      </c>
      <c r="Q253" s="199" t="s">
        <v>1596</v>
      </c>
      <c r="R253" s="189" t="s">
        <v>1311</v>
      </c>
      <c r="U253" s="83" t="s">
        <v>69</v>
      </c>
      <c r="V253" s="83" t="s">
        <v>1216</v>
      </c>
      <c r="W253" s="82" t="s">
        <v>2103</v>
      </c>
      <c r="X253" s="190"/>
      <c r="Y253" s="190"/>
    </row>
    <row r="254" spans="1:25" s="249" customFormat="1" ht="62.4">
      <c r="A254" s="185">
        <v>5</v>
      </c>
      <c r="B254" s="186" t="s">
        <v>1923</v>
      </c>
      <c r="C254" s="186" t="s">
        <v>1990</v>
      </c>
      <c r="D254" s="186" t="s">
        <v>2651</v>
      </c>
      <c r="E254" s="186" t="s">
        <v>2652</v>
      </c>
      <c r="F254" s="186" t="s">
        <v>1312</v>
      </c>
      <c r="G254" s="186" t="s">
        <v>1313</v>
      </c>
      <c r="H254" s="221" t="s">
        <v>2414</v>
      </c>
      <c r="I254" s="186" t="s">
        <v>1082</v>
      </c>
      <c r="J254" s="185" t="s">
        <v>1643</v>
      </c>
      <c r="K254" s="185"/>
      <c r="L254" s="188">
        <v>44797</v>
      </c>
      <c r="M254" s="188">
        <v>44800</v>
      </c>
      <c r="N254" s="186" t="s">
        <v>1281</v>
      </c>
      <c r="O254" s="185" t="s">
        <v>960</v>
      </c>
      <c r="P254" s="185" t="s">
        <v>961</v>
      </c>
      <c r="Q254" s="186" t="s">
        <v>1624</v>
      </c>
      <c r="R254" s="189" t="s">
        <v>1314</v>
      </c>
      <c r="S254" s="190" t="s">
        <v>1315</v>
      </c>
      <c r="T254" s="190"/>
      <c r="U254" s="190" t="s">
        <v>69</v>
      </c>
      <c r="V254" s="190" t="s">
        <v>120</v>
      </c>
      <c r="W254" s="190" t="s">
        <v>2117</v>
      </c>
      <c r="X254" s="190"/>
      <c r="Y254" s="190"/>
    </row>
    <row r="255" spans="1:25" ht="46.8">
      <c r="A255" s="191">
        <v>6</v>
      </c>
      <c r="B255" s="186" t="s">
        <v>1923</v>
      </c>
      <c r="C255" s="186" t="s">
        <v>1990</v>
      </c>
      <c r="D255" s="186" t="s">
        <v>2651</v>
      </c>
      <c r="E255" s="186" t="s">
        <v>2653</v>
      </c>
      <c r="F255" s="186" t="s">
        <v>1316</v>
      </c>
      <c r="G255" s="186" t="s">
        <v>1317</v>
      </c>
      <c r="H255" s="221" t="s">
        <v>2414</v>
      </c>
      <c r="I255" s="186" t="s">
        <v>1318</v>
      </c>
      <c r="J255" s="185" t="s">
        <v>1643</v>
      </c>
      <c r="K255" s="191"/>
      <c r="L255" s="188">
        <v>44876</v>
      </c>
      <c r="M255" s="188">
        <v>44878</v>
      </c>
      <c r="N255" s="186" t="s">
        <v>1274</v>
      </c>
      <c r="O255" s="185" t="s">
        <v>960</v>
      </c>
      <c r="P255" s="185" t="s">
        <v>961</v>
      </c>
      <c r="Q255" s="186" t="s">
        <v>1624</v>
      </c>
      <c r="R255" s="189" t="s">
        <v>1319</v>
      </c>
      <c r="S255" s="190" t="s">
        <v>1320</v>
      </c>
      <c r="T255" s="190"/>
      <c r="U255" s="190" t="s">
        <v>69</v>
      </c>
      <c r="V255" s="190" t="s">
        <v>70</v>
      </c>
      <c r="W255" s="190" t="s">
        <v>2117</v>
      </c>
    </row>
    <row r="256" spans="1:25" s="212" customFormat="1" ht="46.8">
      <c r="A256" s="216">
        <v>7</v>
      </c>
      <c r="B256" s="204" t="s">
        <v>1923</v>
      </c>
      <c r="C256" s="204" t="s">
        <v>1990</v>
      </c>
      <c r="D256" s="204" t="s">
        <v>2651</v>
      </c>
      <c r="E256" s="204" t="s">
        <v>2654</v>
      </c>
      <c r="F256" s="204" t="s">
        <v>1321</v>
      </c>
      <c r="G256" s="204" t="s">
        <v>1313</v>
      </c>
      <c r="H256" s="221" t="s">
        <v>2414</v>
      </c>
      <c r="I256" s="204" t="s">
        <v>1082</v>
      </c>
      <c r="J256" s="216" t="s">
        <v>1643</v>
      </c>
      <c r="K256" s="216"/>
      <c r="L256" s="250">
        <v>44797</v>
      </c>
      <c r="M256" s="250">
        <v>44800</v>
      </c>
      <c r="N256" s="204" t="s">
        <v>1274</v>
      </c>
      <c r="O256" s="216" t="s">
        <v>960</v>
      </c>
      <c r="P256" s="216" t="s">
        <v>961</v>
      </c>
      <c r="Q256" s="204" t="s">
        <v>1624</v>
      </c>
      <c r="R256" s="189" t="s">
        <v>1314</v>
      </c>
      <c r="S256" s="251" t="s">
        <v>1315</v>
      </c>
      <c r="T256" s="251"/>
      <c r="U256" s="251" t="s">
        <v>69</v>
      </c>
      <c r="V256" s="251" t="s">
        <v>120</v>
      </c>
      <c r="W256" s="251" t="s">
        <v>2103</v>
      </c>
      <c r="X256" s="251"/>
      <c r="Y256" s="251"/>
    </row>
    <row r="257" spans="1:25" ht="63">
      <c r="A257" s="191">
        <v>8</v>
      </c>
      <c r="B257" s="186" t="s">
        <v>1923</v>
      </c>
      <c r="C257" s="186" t="s">
        <v>1990</v>
      </c>
      <c r="D257" s="186" t="s">
        <v>2655</v>
      </c>
      <c r="E257" s="186" t="s">
        <v>2656</v>
      </c>
      <c r="F257" s="186" t="s">
        <v>1322</v>
      </c>
      <c r="G257" s="186" t="s">
        <v>2657</v>
      </c>
      <c r="H257" s="221" t="s">
        <v>2414</v>
      </c>
      <c r="I257" s="186" t="s">
        <v>1082</v>
      </c>
      <c r="J257" s="185" t="s">
        <v>1643</v>
      </c>
      <c r="K257" s="185"/>
      <c r="L257" s="188">
        <v>44748</v>
      </c>
      <c r="M257" s="188">
        <v>44750</v>
      </c>
      <c r="N257" s="186" t="s">
        <v>1323</v>
      </c>
      <c r="O257" s="185" t="s">
        <v>961</v>
      </c>
      <c r="P257" s="185" t="s">
        <v>961</v>
      </c>
      <c r="Q257" s="186" t="s">
        <v>1624</v>
      </c>
      <c r="R257" s="189" t="s">
        <v>1238</v>
      </c>
      <c r="S257" s="190"/>
      <c r="T257" s="190"/>
      <c r="U257" s="190" t="s">
        <v>69</v>
      </c>
      <c r="V257" s="190" t="s">
        <v>929</v>
      </c>
      <c r="W257" s="190" t="s">
        <v>2103</v>
      </c>
      <c r="X257" s="190"/>
      <c r="Y257" s="190"/>
    </row>
    <row r="258" spans="1:25" ht="62.4">
      <c r="A258" s="185">
        <v>9</v>
      </c>
      <c r="B258" s="199" t="s">
        <v>1923</v>
      </c>
      <c r="C258" s="199" t="s">
        <v>1990</v>
      </c>
      <c r="D258" s="186" t="s">
        <v>2658</v>
      </c>
      <c r="E258" s="186" t="s">
        <v>2659</v>
      </c>
      <c r="F258" s="201" t="s">
        <v>1324</v>
      </c>
      <c r="G258" s="186" t="s">
        <v>1325</v>
      </c>
      <c r="H258" s="221" t="s">
        <v>2414</v>
      </c>
      <c r="I258" s="186" t="s">
        <v>1326</v>
      </c>
      <c r="J258" s="191" t="s">
        <v>1643</v>
      </c>
      <c r="K258" s="191"/>
      <c r="L258" s="202">
        <v>44672</v>
      </c>
      <c r="M258" s="202">
        <v>44674</v>
      </c>
      <c r="N258" s="186"/>
      <c r="O258" s="191" t="s">
        <v>960</v>
      </c>
      <c r="P258" s="191" t="s">
        <v>961</v>
      </c>
      <c r="Q258" s="199" t="s">
        <v>1624</v>
      </c>
      <c r="R258" s="189" t="s">
        <v>1327</v>
      </c>
      <c r="U258" s="83" t="s">
        <v>69</v>
      </c>
      <c r="V258" s="83" t="s">
        <v>858</v>
      </c>
      <c r="W258" s="82" t="s">
        <v>2103</v>
      </c>
    </row>
    <row r="259" spans="1:25" ht="46.8">
      <c r="A259" s="191">
        <v>10</v>
      </c>
      <c r="B259" s="199" t="s">
        <v>1923</v>
      </c>
      <c r="C259" s="186" t="s">
        <v>2660</v>
      </c>
      <c r="D259" s="186" t="s">
        <v>2661</v>
      </c>
      <c r="E259" s="186" t="s">
        <v>2662</v>
      </c>
      <c r="F259" s="201" t="s">
        <v>1328</v>
      </c>
      <c r="G259" s="186" t="s">
        <v>1325</v>
      </c>
      <c r="H259" s="221" t="s">
        <v>2414</v>
      </c>
      <c r="I259" s="186" t="s">
        <v>1227</v>
      </c>
      <c r="J259" s="191" t="s">
        <v>1643</v>
      </c>
      <c r="K259" s="191"/>
      <c r="L259" s="202">
        <v>44672</v>
      </c>
      <c r="M259" s="202">
        <v>44674</v>
      </c>
      <c r="N259" s="186"/>
      <c r="O259" s="191" t="s">
        <v>960</v>
      </c>
      <c r="P259" s="191" t="s">
        <v>960</v>
      </c>
      <c r="Q259" s="199" t="s">
        <v>1624</v>
      </c>
      <c r="R259" s="189" t="s">
        <v>1327</v>
      </c>
      <c r="U259" s="83" t="s">
        <v>69</v>
      </c>
      <c r="V259" s="83" t="s">
        <v>858</v>
      </c>
      <c r="W259" s="82" t="s">
        <v>2103</v>
      </c>
    </row>
    <row r="260" spans="1:25" ht="62.4">
      <c r="A260" s="185">
        <v>11</v>
      </c>
      <c r="B260" s="186" t="s">
        <v>2605</v>
      </c>
      <c r="C260" s="186" t="s">
        <v>2663</v>
      </c>
      <c r="D260" s="186" t="s">
        <v>2664</v>
      </c>
      <c r="E260" s="186" t="s">
        <v>2665</v>
      </c>
      <c r="F260" s="201" t="s">
        <v>1329</v>
      </c>
      <c r="G260" s="186" t="s">
        <v>2666</v>
      </c>
      <c r="H260" s="221" t="s">
        <v>2414</v>
      </c>
      <c r="I260" s="186" t="s">
        <v>2667</v>
      </c>
      <c r="J260" s="191" t="s">
        <v>1710</v>
      </c>
      <c r="K260" s="191"/>
      <c r="L260" s="202">
        <v>44897</v>
      </c>
      <c r="M260" s="202">
        <v>44897</v>
      </c>
      <c r="N260" s="186"/>
      <c r="O260" s="191" t="s">
        <v>960</v>
      </c>
      <c r="P260" s="191" t="s">
        <v>961</v>
      </c>
      <c r="Q260" s="199" t="s">
        <v>1624</v>
      </c>
      <c r="R260" s="189" t="s">
        <v>1330</v>
      </c>
      <c r="S260" s="82" t="s">
        <v>1331</v>
      </c>
      <c r="U260" s="83" t="s">
        <v>69</v>
      </c>
      <c r="V260" s="83" t="s">
        <v>91</v>
      </c>
      <c r="W260" s="82" t="s">
        <v>2103</v>
      </c>
    </row>
    <row r="261" spans="1:25" ht="62.4" customHeight="1">
      <c r="A261" s="191">
        <v>12</v>
      </c>
      <c r="B261" s="186" t="s">
        <v>2605</v>
      </c>
      <c r="C261" s="186" t="s">
        <v>2663</v>
      </c>
      <c r="D261" s="186" t="s">
        <v>2668</v>
      </c>
      <c r="E261" s="186" t="s">
        <v>2669</v>
      </c>
      <c r="F261" s="186" t="s">
        <v>1332</v>
      </c>
      <c r="G261" s="186" t="s">
        <v>2280</v>
      </c>
      <c r="H261" s="221" t="s">
        <v>2414</v>
      </c>
      <c r="I261" s="186" t="s">
        <v>2271</v>
      </c>
      <c r="J261" s="185" t="s">
        <v>1710</v>
      </c>
      <c r="K261" s="185"/>
      <c r="L261" s="188">
        <v>44567</v>
      </c>
      <c r="M261" s="188">
        <v>44568</v>
      </c>
      <c r="N261" s="186" t="s">
        <v>1333</v>
      </c>
      <c r="O261" s="185" t="s">
        <v>960</v>
      </c>
      <c r="P261" s="185" t="s">
        <v>961</v>
      </c>
      <c r="Q261" s="186" t="s">
        <v>1624</v>
      </c>
      <c r="R261" s="189" t="s">
        <v>1053</v>
      </c>
      <c r="S261" s="190"/>
      <c r="T261" s="190"/>
      <c r="U261" s="190" t="s">
        <v>69</v>
      </c>
      <c r="V261" s="190" t="s">
        <v>283</v>
      </c>
      <c r="W261" s="190" t="s">
        <v>2117</v>
      </c>
      <c r="X261" s="190"/>
      <c r="Y261" s="190"/>
    </row>
    <row r="262" spans="1:25" ht="62.4">
      <c r="A262" s="185">
        <v>13</v>
      </c>
      <c r="B262" s="186" t="s">
        <v>2605</v>
      </c>
      <c r="C262" s="186" t="s">
        <v>2663</v>
      </c>
      <c r="D262" s="186" t="s">
        <v>2668</v>
      </c>
      <c r="E262" s="186" t="s">
        <v>2670</v>
      </c>
      <c r="F262" s="201" t="s">
        <v>2671</v>
      </c>
      <c r="G262" s="186" t="s">
        <v>2666</v>
      </c>
      <c r="H262" s="221" t="s">
        <v>2414</v>
      </c>
      <c r="I262" s="186" t="s">
        <v>2667</v>
      </c>
      <c r="J262" s="191" t="s">
        <v>1710</v>
      </c>
      <c r="K262" s="191"/>
      <c r="L262" s="202">
        <v>44897</v>
      </c>
      <c r="M262" s="202">
        <v>44897</v>
      </c>
      <c r="N262" s="186"/>
      <c r="O262" s="191"/>
      <c r="P262" s="191"/>
      <c r="Q262" s="199" t="s">
        <v>1596</v>
      </c>
      <c r="R262" s="189" t="s">
        <v>1330</v>
      </c>
      <c r="U262" s="83" t="s">
        <v>69</v>
      </c>
      <c r="V262" s="83" t="s">
        <v>91</v>
      </c>
      <c r="W262" s="82" t="s">
        <v>2103</v>
      </c>
    </row>
    <row r="263" spans="1:25" ht="62.4">
      <c r="A263" s="191">
        <v>14</v>
      </c>
      <c r="B263" s="186" t="s">
        <v>1923</v>
      </c>
      <c r="C263" s="199" t="s">
        <v>1990</v>
      </c>
      <c r="D263" s="199" t="s">
        <v>2672</v>
      </c>
      <c r="E263" s="186" t="s">
        <v>2673</v>
      </c>
      <c r="F263" s="201" t="s">
        <v>1334</v>
      </c>
      <c r="G263" s="186" t="s">
        <v>2589</v>
      </c>
      <c r="H263" s="221" t="s">
        <v>2414</v>
      </c>
      <c r="I263" s="186" t="s">
        <v>2674</v>
      </c>
      <c r="J263" s="191" t="s">
        <v>1643</v>
      </c>
      <c r="K263" s="185"/>
      <c r="L263" s="202">
        <v>44848</v>
      </c>
      <c r="M263" s="202">
        <v>44850</v>
      </c>
      <c r="N263" s="186"/>
      <c r="O263" s="191" t="s">
        <v>961</v>
      </c>
      <c r="P263" s="191" t="s">
        <v>960</v>
      </c>
      <c r="Q263" s="199" t="s">
        <v>1624</v>
      </c>
      <c r="R263" s="186"/>
      <c r="U263" s="83" t="s">
        <v>69</v>
      </c>
      <c r="V263" s="83" t="s">
        <v>70</v>
      </c>
      <c r="W263" s="82" t="s">
        <v>2103</v>
      </c>
      <c r="X263" s="190"/>
      <c r="Y263" s="190"/>
    </row>
    <row r="264" spans="1:25" ht="31.2">
      <c r="A264" s="185">
        <v>15</v>
      </c>
      <c r="B264" s="199" t="s">
        <v>1923</v>
      </c>
      <c r="C264" s="199" t="s">
        <v>1990</v>
      </c>
      <c r="D264" s="199" t="s">
        <v>2675</v>
      </c>
      <c r="E264" s="186" t="s">
        <v>2676</v>
      </c>
      <c r="F264" s="201" t="s">
        <v>1335</v>
      </c>
      <c r="G264" s="186" t="s">
        <v>1336</v>
      </c>
      <c r="H264" s="221" t="s">
        <v>2414</v>
      </c>
      <c r="I264" s="186" t="s">
        <v>1318</v>
      </c>
      <c r="J264" s="191" t="s">
        <v>1710</v>
      </c>
      <c r="K264" s="185"/>
      <c r="L264" s="202">
        <v>44868</v>
      </c>
      <c r="M264" s="202">
        <v>44871</v>
      </c>
      <c r="N264" s="186"/>
      <c r="O264" s="191" t="s">
        <v>960</v>
      </c>
      <c r="P264" s="191" t="s">
        <v>961</v>
      </c>
      <c r="Q264" s="199" t="s">
        <v>1624</v>
      </c>
      <c r="R264" s="189" t="s">
        <v>1337</v>
      </c>
      <c r="U264" s="83" t="s">
        <v>69</v>
      </c>
      <c r="V264" s="83" t="s">
        <v>111</v>
      </c>
      <c r="W264" s="82" t="s">
        <v>2103</v>
      </c>
      <c r="X264" s="190"/>
      <c r="Y264" s="190"/>
    </row>
    <row r="265" spans="1:25" ht="46.8">
      <c r="A265" s="191">
        <v>16</v>
      </c>
      <c r="B265" s="199" t="s">
        <v>1923</v>
      </c>
      <c r="C265" s="199" t="s">
        <v>1990</v>
      </c>
      <c r="D265" s="199" t="s">
        <v>2675</v>
      </c>
      <c r="E265" s="186" t="s">
        <v>2677</v>
      </c>
      <c r="F265" s="201" t="s">
        <v>1338</v>
      </c>
      <c r="G265" s="186" t="s">
        <v>1336</v>
      </c>
      <c r="H265" s="221" t="s">
        <v>2414</v>
      </c>
      <c r="I265" s="186" t="s">
        <v>1318</v>
      </c>
      <c r="J265" s="191" t="s">
        <v>1710</v>
      </c>
      <c r="K265" s="185"/>
      <c r="L265" s="202">
        <v>44868</v>
      </c>
      <c r="M265" s="202">
        <v>44871</v>
      </c>
      <c r="N265" s="186"/>
      <c r="O265" s="191" t="s">
        <v>960</v>
      </c>
      <c r="P265" s="191" t="s">
        <v>961</v>
      </c>
      <c r="Q265" s="199" t="s">
        <v>1624</v>
      </c>
      <c r="R265" s="189" t="s">
        <v>1337</v>
      </c>
      <c r="U265" s="83" t="s">
        <v>69</v>
      </c>
      <c r="V265" s="83" t="s">
        <v>111</v>
      </c>
      <c r="W265" s="82" t="s">
        <v>2103</v>
      </c>
      <c r="X265" s="190"/>
      <c r="Y265" s="190"/>
    </row>
    <row r="266" spans="1:25" s="190" customFormat="1" ht="47.4">
      <c r="A266" s="185">
        <v>17</v>
      </c>
      <c r="B266" s="199" t="s">
        <v>1923</v>
      </c>
      <c r="C266" s="199" t="s">
        <v>1990</v>
      </c>
      <c r="D266" s="199" t="s">
        <v>2675</v>
      </c>
      <c r="E266" s="186" t="s">
        <v>2678</v>
      </c>
      <c r="F266" s="201" t="s">
        <v>1339</v>
      </c>
      <c r="G266" s="186" t="s">
        <v>1340</v>
      </c>
      <c r="H266" s="221" t="s">
        <v>2414</v>
      </c>
      <c r="I266" s="186" t="s">
        <v>2679</v>
      </c>
      <c r="J266" s="191" t="s">
        <v>1643</v>
      </c>
      <c r="K266" s="191"/>
      <c r="L266" s="202">
        <v>44707</v>
      </c>
      <c r="M266" s="202">
        <v>44710</v>
      </c>
      <c r="N266" s="186"/>
      <c r="O266" s="191" t="s">
        <v>960</v>
      </c>
      <c r="P266" s="191" t="s">
        <v>961</v>
      </c>
      <c r="Q266" s="199" t="s">
        <v>1624</v>
      </c>
      <c r="R266" s="189" t="s">
        <v>1341</v>
      </c>
      <c r="S266" s="82"/>
      <c r="T266" s="82"/>
      <c r="U266" s="83" t="s">
        <v>69</v>
      </c>
      <c r="V266" s="83" t="s">
        <v>963</v>
      </c>
      <c r="W266" s="82" t="s">
        <v>2103</v>
      </c>
      <c r="X266" s="82"/>
      <c r="Y266" s="82"/>
    </row>
    <row r="267" spans="1:25" s="190" customFormat="1" ht="32.4">
      <c r="A267" s="185">
        <v>18</v>
      </c>
      <c r="B267" s="199" t="s">
        <v>1923</v>
      </c>
      <c r="C267" s="230" t="s">
        <v>1990</v>
      </c>
      <c r="D267" s="236" t="s">
        <v>2680</v>
      </c>
      <c r="E267" s="233" t="s">
        <v>2681</v>
      </c>
      <c r="F267" s="239" t="s">
        <v>2682</v>
      </c>
      <c r="G267" s="233" t="s">
        <v>2683</v>
      </c>
      <c r="H267" s="221" t="s">
        <v>2414</v>
      </c>
      <c r="I267" s="233" t="s">
        <v>2274</v>
      </c>
      <c r="J267" s="191" t="s">
        <v>1710</v>
      </c>
      <c r="K267" s="191"/>
      <c r="L267" s="247">
        <v>44896</v>
      </c>
      <c r="M267" s="247">
        <v>44897</v>
      </c>
      <c r="N267" s="252" t="s">
        <v>518</v>
      </c>
      <c r="O267" s="191" t="s">
        <v>961</v>
      </c>
      <c r="P267" s="191" t="s">
        <v>961</v>
      </c>
      <c r="Q267" s="199"/>
      <c r="R267" s="189"/>
      <c r="S267" s="82"/>
      <c r="T267" s="82"/>
      <c r="U267" s="83"/>
      <c r="V267" s="83"/>
      <c r="W267" s="82"/>
      <c r="X267" s="82"/>
      <c r="Y267" s="82"/>
    </row>
    <row r="268" spans="1:25" ht="32.4">
      <c r="A268" s="192"/>
      <c r="B268" s="193"/>
      <c r="C268" s="194" t="s">
        <v>2021</v>
      </c>
      <c r="D268" s="195"/>
      <c r="E268" s="195"/>
      <c r="F268" s="195"/>
      <c r="G268" s="195"/>
      <c r="H268" s="196"/>
      <c r="I268" s="195" t="s">
        <v>2684</v>
      </c>
      <c r="J268" s="195" t="s">
        <v>2685</v>
      </c>
      <c r="K268" s="197"/>
      <c r="L268" s="195"/>
      <c r="M268" s="195"/>
      <c r="N268" s="192"/>
      <c r="O268" s="192"/>
      <c r="P268" s="192"/>
      <c r="Q268" s="192"/>
      <c r="R268" s="198"/>
    </row>
    <row r="269" spans="1:25" ht="54.6">
      <c r="A269" s="216">
        <v>1</v>
      </c>
      <c r="B269" s="204" t="s">
        <v>2023</v>
      </c>
      <c r="C269" s="199" t="s">
        <v>2024</v>
      </c>
      <c r="D269" s="199" t="s">
        <v>2686</v>
      </c>
      <c r="E269" s="204" t="s">
        <v>2687</v>
      </c>
      <c r="F269" s="204" t="s">
        <v>2688</v>
      </c>
      <c r="G269" s="186" t="s">
        <v>2689</v>
      </c>
      <c r="H269" s="253" t="s">
        <v>2137</v>
      </c>
      <c r="I269" s="186" t="s">
        <v>2334</v>
      </c>
      <c r="J269" s="185" t="s">
        <v>1710</v>
      </c>
      <c r="K269" s="185" t="s">
        <v>1643</v>
      </c>
      <c r="L269" s="188">
        <v>44695</v>
      </c>
      <c r="M269" s="188">
        <v>44695</v>
      </c>
      <c r="N269" s="185"/>
      <c r="O269" s="185"/>
      <c r="P269" s="199"/>
      <c r="Q269" s="186" t="s">
        <v>1596</v>
      </c>
      <c r="R269" s="254" t="s">
        <v>1217</v>
      </c>
    </row>
    <row r="270" spans="1:25" ht="32.4">
      <c r="A270" s="192"/>
      <c r="B270" s="193"/>
      <c r="C270" s="194" t="s">
        <v>2033</v>
      </c>
      <c r="D270" s="195"/>
      <c r="E270" s="195"/>
      <c r="F270" s="195"/>
      <c r="G270" s="195"/>
      <c r="H270" s="196"/>
      <c r="I270" s="195" t="s">
        <v>2690</v>
      </c>
      <c r="J270" s="195" t="s">
        <v>2691</v>
      </c>
      <c r="K270" s="197"/>
      <c r="L270" s="195"/>
      <c r="M270" s="195"/>
      <c r="N270" s="192"/>
      <c r="O270" s="192"/>
      <c r="P270" s="192"/>
      <c r="Q270" s="192"/>
      <c r="R270" s="198"/>
    </row>
    <row r="271" spans="1:25" ht="218.4">
      <c r="A271" s="185">
        <v>1</v>
      </c>
      <c r="B271" s="186" t="s">
        <v>2023</v>
      </c>
      <c r="C271" s="186" t="s">
        <v>2035</v>
      </c>
      <c r="D271" s="186" t="s">
        <v>2692</v>
      </c>
      <c r="E271" s="204" t="s">
        <v>2693</v>
      </c>
      <c r="F271" s="204" t="s">
        <v>2694</v>
      </c>
      <c r="G271" s="186" t="s">
        <v>2689</v>
      </c>
      <c r="H271" s="253" t="s">
        <v>2137</v>
      </c>
      <c r="I271" s="186" t="s">
        <v>2334</v>
      </c>
      <c r="J271" s="185" t="s">
        <v>1710</v>
      </c>
      <c r="K271" s="185" t="s">
        <v>1643</v>
      </c>
      <c r="L271" s="188">
        <v>44695</v>
      </c>
      <c r="M271" s="188">
        <v>44695</v>
      </c>
      <c r="N271" s="186"/>
      <c r="O271" s="185" t="s">
        <v>961</v>
      </c>
      <c r="P271" s="185" t="s">
        <v>961</v>
      </c>
      <c r="Q271" s="186" t="s">
        <v>1596</v>
      </c>
      <c r="R271" s="189" t="s">
        <v>1217</v>
      </c>
      <c r="S271" s="190"/>
      <c r="T271" s="190"/>
      <c r="U271" s="190"/>
      <c r="V271" s="190"/>
      <c r="W271" s="190"/>
      <c r="X271" s="190"/>
      <c r="Y271" s="190"/>
    </row>
    <row r="272" spans="1:25" ht="218.4">
      <c r="A272" s="185">
        <v>2</v>
      </c>
      <c r="B272" s="186" t="s">
        <v>2023</v>
      </c>
      <c r="C272" s="186" t="s">
        <v>2035</v>
      </c>
      <c r="D272" s="186" t="s">
        <v>2692</v>
      </c>
      <c r="E272" s="204" t="s">
        <v>2695</v>
      </c>
      <c r="F272" s="204" t="s">
        <v>2696</v>
      </c>
      <c r="G272" s="186" t="s">
        <v>2689</v>
      </c>
      <c r="H272" s="253" t="s">
        <v>2137</v>
      </c>
      <c r="I272" s="186" t="s">
        <v>2334</v>
      </c>
      <c r="J272" s="185" t="s">
        <v>1710</v>
      </c>
      <c r="K272" s="185" t="s">
        <v>1643</v>
      </c>
      <c r="L272" s="188">
        <v>44695</v>
      </c>
      <c r="M272" s="188">
        <v>44695</v>
      </c>
      <c r="N272" s="186"/>
      <c r="O272" s="185" t="s">
        <v>961</v>
      </c>
      <c r="P272" s="185" t="s">
        <v>961</v>
      </c>
      <c r="Q272" s="186" t="s">
        <v>1596</v>
      </c>
      <c r="R272" s="189" t="s">
        <v>1217</v>
      </c>
      <c r="S272" s="190"/>
      <c r="T272" s="190"/>
      <c r="U272" s="190"/>
      <c r="V272" s="190"/>
      <c r="W272" s="190"/>
      <c r="X272" s="190"/>
      <c r="Y272" s="190"/>
    </row>
    <row r="273" spans="1:25" ht="60.75" customHeight="1">
      <c r="A273" s="185">
        <v>3</v>
      </c>
      <c r="B273" s="186" t="s">
        <v>2023</v>
      </c>
      <c r="C273" s="186" t="s">
        <v>2035</v>
      </c>
      <c r="D273" s="186" t="s">
        <v>2697</v>
      </c>
      <c r="E273" s="186" t="s">
        <v>2698</v>
      </c>
      <c r="F273" s="186" t="s">
        <v>2699</v>
      </c>
      <c r="G273" s="186" t="s">
        <v>2700</v>
      </c>
      <c r="H273" s="253" t="s">
        <v>2137</v>
      </c>
      <c r="I273" s="186" t="s">
        <v>2701</v>
      </c>
      <c r="J273" s="185" t="s">
        <v>1643</v>
      </c>
      <c r="K273" s="185"/>
      <c r="L273" s="188">
        <v>44701</v>
      </c>
      <c r="M273" s="188">
        <v>44701</v>
      </c>
      <c r="N273" s="186"/>
      <c r="O273" s="185" t="s">
        <v>961</v>
      </c>
      <c r="P273" s="185" t="s">
        <v>960</v>
      </c>
      <c r="Q273" s="186" t="s">
        <v>1596</v>
      </c>
      <c r="R273" s="189" t="s">
        <v>1342</v>
      </c>
      <c r="S273" s="190"/>
      <c r="T273" s="190"/>
      <c r="U273" s="190"/>
      <c r="V273" s="190"/>
      <c r="W273" s="190"/>
      <c r="X273" s="190"/>
      <c r="Y273" s="190"/>
    </row>
    <row r="274" spans="1:25" ht="57.75" customHeight="1">
      <c r="A274" s="185">
        <v>4</v>
      </c>
      <c r="B274" s="186" t="s">
        <v>2023</v>
      </c>
      <c r="C274" s="186" t="s">
        <v>2035</v>
      </c>
      <c r="D274" s="186" t="s">
        <v>2697</v>
      </c>
      <c r="E274" s="186" t="s">
        <v>2702</v>
      </c>
      <c r="F274" s="186" t="s">
        <v>2703</v>
      </c>
      <c r="G274" s="186" t="s">
        <v>2704</v>
      </c>
      <c r="H274" s="253" t="s">
        <v>2137</v>
      </c>
      <c r="I274" s="186" t="s">
        <v>2705</v>
      </c>
      <c r="J274" s="255" t="s">
        <v>2706</v>
      </c>
      <c r="K274" s="185"/>
      <c r="L274" s="188">
        <v>44694</v>
      </c>
      <c r="M274" s="188">
        <v>44694</v>
      </c>
      <c r="N274" s="186"/>
      <c r="O274" s="185" t="s">
        <v>961</v>
      </c>
      <c r="P274" s="185" t="s">
        <v>960</v>
      </c>
      <c r="Q274" s="186" t="s">
        <v>1596</v>
      </c>
      <c r="R274" s="189" t="s">
        <v>1343</v>
      </c>
      <c r="S274" s="190"/>
      <c r="T274" s="190"/>
      <c r="U274" s="190"/>
      <c r="V274" s="190"/>
      <c r="W274" s="190"/>
      <c r="X274" s="190"/>
      <c r="Y274" s="190"/>
    </row>
    <row r="275" spans="1:25" ht="218.4">
      <c r="A275" s="185">
        <v>5</v>
      </c>
      <c r="B275" s="186" t="s">
        <v>2023</v>
      </c>
      <c r="C275" s="186" t="s">
        <v>2035</v>
      </c>
      <c r="D275" s="186" t="s">
        <v>2697</v>
      </c>
      <c r="E275" s="186" t="s">
        <v>2707</v>
      </c>
      <c r="F275" s="186" t="s">
        <v>2708</v>
      </c>
      <c r="G275" s="186" t="s">
        <v>2689</v>
      </c>
      <c r="H275" s="253" t="s">
        <v>2137</v>
      </c>
      <c r="I275" s="186" t="s">
        <v>2334</v>
      </c>
      <c r="J275" s="185" t="s">
        <v>1710</v>
      </c>
      <c r="K275" s="185" t="s">
        <v>1643</v>
      </c>
      <c r="L275" s="188">
        <v>44695</v>
      </c>
      <c r="M275" s="188">
        <v>44695</v>
      </c>
      <c r="N275" s="186"/>
      <c r="O275" s="185" t="s">
        <v>961</v>
      </c>
      <c r="P275" s="185" t="s">
        <v>960</v>
      </c>
      <c r="Q275" s="186" t="s">
        <v>1596</v>
      </c>
      <c r="R275" s="189" t="s">
        <v>1217</v>
      </c>
      <c r="S275" s="190"/>
      <c r="T275" s="190"/>
      <c r="U275" s="190"/>
      <c r="V275" s="190"/>
      <c r="W275" s="190"/>
      <c r="X275" s="190"/>
      <c r="Y275" s="190"/>
    </row>
    <row r="276" spans="1:25" s="212" customFormat="1" ht="218.4">
      <c r="A276" s="185">
        <v>6</v>
      </c>
      <c r="B276" s="186" t="s">
        <v>2023</v>
      </c>
      <c r="C276" s="186" t="s">
        <v>2035</v>
      </c>
      <c r="D276" s="186" t="s">
        <v>2709</v>
      </c>
      <c r="E276" s="204" t="s">
        <v>2710</v>
      </c>
      <c r="F276" s="204" t="s">
        <v>2711</v>
      </c>
      <c r="G276" s="186" t="s">
        <v>2689</v>
      </c>
      <c r="H276" s="253" t="s">
        <v>2137</v>
      </c>
      <c r="I276" s="186" t="s">
        <v>2334</v>
      </c>
      <c r="J276" s="185" t="s">
        <v>1710</v>
      </c>
      <c r="K276" s="185" t="s">
        <v>1643</v>
      </c>
      <c r="L276" s="188">
        <v>44695</v>
      </c>
      <c r="M276" s="188">
        <v>44695</v>
      </c>
      <c r="N276" s="186"/>
      <c r="O276" s="185" t="s">
        <v>961</v>
      </c>
      <c r="P276" s="185" t="s">
        <v>960</v>
      </c>
      <c r="Q276" s="186" t="s">
        <v>1596</v>
      </c>
      <c r="R276" s="189" t="s">
        <v>1217</v>
      </c>
      <c r="S276" s="190"/>
      <c r="T276" s="190"/>
      <c r="U276" s="190"/>
      <c r="V276" s="190"/>
      <c r="W276" s="190"/>
      <c r="X276" s="190"/>
      <c r="Y276" s="190"/>
    </row>
    <row r="277" spans="1:25" ht="49.5" customHeight="1">
      <c r="A277" s="185">
        <v>7</v>
      </c>
      <c r="B277" s="186" t="s">
        <v>2023</v>
      </c>
      <c r="C277" s="186" t="s">
        <v>2035</v>
      </c>
      <c r="D277" s="186" t="s">
        <v>2712</v>
      </c>
      <c r="E277" s="204" t="s">
        <v>2713</v>
      </c>
      <c r="F277" s="204" t="s">
        <v>2714</v>
      </c>
      <c r="G277" s="186" t="s">
        <v>2689</v>
      </c>
      <c r="H277" s="253" t="s">
        <v>2137</v>
      </c>
      <c r="I277" s="186" t="s">
        <v>2334</v>
      </c>
      <c r="J277" s="185" t="s">
        <v>1710</v>
      </c>
      <c r="K277" s="185" t="s">
        <v>1643</v>
      </c>
      <c r="L277" s="188">
        <v>44695</v>
      </c>
      <c r="M277" s="188">
        <v>44695</v>
      </c>
      <c r="N277" s="186"/>
      <c r="O277" s="185" t="s">
        <v>961</v>
      </c>
      <c r="P277" s="185" t="s">
        <v>960</v>
      </c>
      <c r="Q277" s="186" t="s">
        <v>1596</v>
      </c>
      <c r="R277" s="189" t="s">
        <v>1217</v>
      </c>
      <c r="S277" s="190"/>
      <c r="T277" s="190"/>
      <c r="U277" s="190"/>
      <c r="V277" s="190"/>
      <c r="W277" s="190"/>
      <c r="X277" s="190"/>
      <c r="Y277" s="190"/>
    </row>
    <row r="278" spans="1:25" ht="218.4">
      <c r="A278" s="185">
        <v>8</v>
      </c>
      <c r="B278" s="186" t="s">
        <v>2023</v>
      </c>
      <c r="C278" s="186" t="s">
        <v>2035</v>
      </c>
      <c r="D278" s="186" t="s">
        <v>2712</v>
      </c>
      <c r="E278" s="204" t="s">
        <v>2715</v>
      </c>
      <c r="F278" s="204" t="s">
        <v>2716</v>
      </c>
      <c r="G278" s="186" t="s">
        <v>2689</v>
      </c>
      <c r="H278" s="253" t="s">
        <v>2137</v>
      </c>
      <c r="I278" s="186" t="s">
        <v>2334</v>
      </c>
      <c r="J278" s="185" t="s">
        <v>1710</v>
      </c>
      <c r="K278" s="185" t="s">
        <v>1643</v>
      </c>
      <c r="L278" s="188">
        <v>44695</v>
      </c>
      <c r="M278" s="188">
        <v>44695</v>
      </c>
      <c r="N278" s="186"/>
      <c r="O278" s="185" t="s">
        <v>961</v>
      </c>
      <c r="P278" s="185" t="s">
        <v>960</v>
      </c>
      <c r="Q278" s="186" t="s">
        <v>1596</v>
      </c>
      <c r="R278" s="189" t="s">
        <v>1217</v>
      </c>
      <c r="S278" s="190"/>
      <c r="T278" s="190"/>
      <c r="U278" s="190"/>
      <c r="V278" s="190"/>
      <c r="W278" s="190"/>
      <c r="X278" s="190"/>
      <c r="Y278" s="190"/>
    </row>
    <row r="279" spans="1:25" ht="218.4">
      <c r="A279" s="185">
        <v>9</v>
      </c>
      <c r="B279" s="186" t="s">
        <v>2023</v>
      </c>
      <c r="C279" s="186" t="s">
        <v>2035</v>
      </c>
      <c r="D279" s="186" t="s">
        <v>2717</v>
      </c>
      <c r="E279" s="204" t="s">
        <v>2718</v>
      </c>
      <c r="F279" s="204" t="s">
        <v>2719</v>
      </c>
      <c r="G279" s="186" t="s">
        <v>2689</v>
      </c>
      <c r="H279" s="253" t="s">
        <v>2137</v>
      </c>
      <c r="I279" s="186" t="s">
        <v>2334</v>
      </c>
      <c r="J279" s="185" t="s">
        <v>1710</v>
      </c>
      <c r="K279" s="185" t="s">
        <v>1643</v>
      </c>
      <c r="L279" s="188">
        <v>44695</v>
      </c>
      <c r="M279" s="188">
        <v>44695</v>
      </c>
      <c r="N279" s="186"/>
      <c r="O279" s="185" t="s">
        <v>961</v>
      </c>
      <c r="P279" s="185" t="s">
        <v>961</v>
      </c>
      <c r="Q279" s="186" t="s">
        <v>1596</v>
      </c>
      <c r="R279" s="189" t="s">
        <v>1217</v>
      </c>
      <c r="S279" s="190"/>
      <c r="T279" s="190"/>
      <c r="U279" s="190"/>
      <c r="V279" s="190"/>
      <c r="W279" s="190"/>
      <c r="X279" s="190"/>
      <c r="Y279" s="190"/>
    </row>
    <row r="280" spans="1:25" ht="218.4">
      <c r="A280" s="185">
        <v>10</v>
      </c>
      <c r="B280" s="186" t="s">
        <v>2023</v>
      </c>
      <c r="C280" s="186" t="s">
        <v>2035</v>
      </c>
      <c r="D280" s="186" t="s">
        <v>2717</v>
      </c>
      <c r="E280" s="204" t="s">
        <v>2720</v>
      </c>
      <c r="F280" s="204" t="s">
        <v>2721</v>
      </c>
      <c r="G280" s="186" t="s">
        <v>2689</v>
      </c>
      <c r="H280" s="253" t="s">
        <v>2137</v>
      </c>
      <c r="I280" s="186" t="s">
        <v>2334</v>
      </c>
      <c r="J280" s="185" t="s">
        <v>1710</v>
      </c>
      <c r="K280" s="185" t="s">
        <v>1643</v>
      </c>
      <c r="L280" s="188">
        <v>44695</v>
      </c>
      <c r="M280" s="188">
        <v>44695</v>
      </c>
      <c r="N280" s="186"/>
      <c r="O280" s="185" t="s">
        <v>961</v>
      </c>
      <c r="P280" s="185" t="s">
        <v>961</v>
      </c>
      <c r="Q280" s="186" t="s">
        <v>1596</v>
      </c>
      <c r="R280" s="189" t="s">
        <v>1217</v>
      </c>
      <c r="S280" s="190"/>
      <c r="T280" s="190"/>
      <c r="U280" s="190"/>
      <c r="V280" s="190"/>
      <c r="W280" s="190"/>
      <c r="X280" s="190"/>
      <c r="Y280" s="190"/>
    </row>
    <row r="281" spans="1:25" ht="218.4">
      <c r="A281" s="185">
        <v>11</v>
      </c>
      <c r="B281" s="186" t="s">
        <v>2023</v>
      </c>
      <c r="C281" s="186" t="s">
        <v>2035</v>
      </c>
      <c r="D281" s="186" t="s">
        <v>2717</v>
      </c>
      <c r="E281" s="204" t="s">
        <v>2722</v>
      </c>
      <c r="F281" s="204" t="s">
        <v>2723</v>
      </c>
      <c r="G281" s="186" t="s">
        <v>2689</v>
      </c>
      <c r="H281" s="253" t="s">
        <v>2137</v>
      </c>
      <c r="I281" s="186" t="s">
        <v>2334</v>
      </c>
      <c r="J281" s="185" t="s">
        <v>1710</v>
      </c>
      <c r="K281" s="185" t="s">
        <v>1643</v>
      </c>
      <c r="L281" s="188">
        <v>44695</v>
      </c>
      <c r="M281" s="188">
        <v>44695</v>
      </c>
      <c r="N281" s="186"/>
      <c r="O281" s="185" t="s">
        <v>961</v>
      </c>
      <c r="P281" s="185" t="s">
        <v>961</v>
      </c>
      <c r="Q281" s="186" t="s">
        <v>1596</v>
      </c>
      <c r="R281" s="189" t="s">
        <v>1217</v>
      </c>
      <c r="S281" s="190"/>
      <c r="T281" s="190"/>
      <c r="U281" s="190"/>
      <c r="V281" s="190"/>
      <c r="W281" s="190"/>
      <c r="X281" s="190"/>
      <c r="Y281" s="190"/>
    </row>
    <row r="282" spans="1:25" ht="218.4">
      <c r="A282" s="185">
        <v>12</v>
      </c>
      <c r="B282" s="186" t="s">
        <v>2023</v>
      </c>
      <c r="C282" s="186" t="s">
        <v>2035</v>
      </c>
      <c r="D282" s="186" t="s">
        <v>2717</v>
      </c>
      <c r="E282" s="204" t="s">
        <v>2724</v>
      </c>
      <c r="F282" s="204" t="s">
        <v>2725</v>
      </c>
      <c r="G282" s="186" t="s">
        <v>2689</v>
      </c>
      <c r="H282" s="253" t="s">
        <v>2137</v>
      </c>
      <c r="I282" s="186" t="s">
        <v>2334</v>
      </c>
      <c r="J282" s="185" t="s">
        <v>1710</v>
      </c>
      <c r="K282" s="185" t="s">
        <v>1643</v>
      </c>
      <c r="L282" s="188">
        <v>44695</v>
      </c>
      <c r="M282" s="188">
        <v>44695</v>
      </c>
      <c r="N282" s="186"/>
      <c r="O282" s="185" t="s">
        <v>961</v>
      </c>
      <c r="P282" s="185" t="s">
        <v>961</v>
      </c>
      <c r="Q282" s="186" t="s">
        <v>1596</v>
      </c>
      <c r="R282" s="189" t="s">
        <v>1217</v>
      </c>
      <c r="S282" s="190"/>
      <c r="T282" s="190"/>
      <c r="U282" s="190"/>
      <c r="V282" s="190"/>
      <c r="W282" s="190"/>
      <c r="X282" s="190"/>
      <c r="Y282" s="190"/>
    </row>
    <row r="283" spans="1:25" ht="218.4">
      <c r="A283" s="185">
        <v>13</v>
      </c>
      <c r="B283" s="186" t="s">
        <v>2023</v>
      </c>
      <c r="C283" s="186" t="s">
        <v>2035</v>
      </c>
      <c r="D283" s="186" t="s">
        <v>2717</v>
      </c>
      <c r="E283" s="204" t="s">
        <v>2726</v>
      </c>
      <c r="F283" s="204" t="s">
        <v>2727</v>
      </c>
      <c r="G283" s="186" t="s">
        <v>2689</v>
      </c>
      <c r="H283" s="253" t="s">
        <v>2137</v>
      </c>
      <c r="I283" s="186" t="s">
        <v>2334</v>
      </c>
      <c r="J283" s="185" t="s">
        <v>1710</v>
      </c>
      <c r="K283" s="185" t="s">
        <v>1643</v>
      </c>
      <c r="L283" s="188">
        <v>44695</v>
      </c>
      <c r="M283" s="188">
        <v>44695</v>
      </c>
      <c r="N283" s="186"/>
      <c r="O283" s="185" t="s">
        <v>961</v>
      </c>
      <c r="P283" s="185" t="s">
        <v>960</v>
      </c>
      <c r="Q283" s="186" t="s">
        <v>1596</v>
      </c>
      <c r="R283" s="189" t="s">
        <v>1217</v>
      </c>
      <c r="S283" s="190"/>
      <c r="T283" s="190"/>
      <c r="U283" s="190"/>
      <c r="V283" s="190"/>
      <c r="W283" s="190"/>
      <c r="X283" s="190"/>
      <c r="Y283" s="190"/>
    </row>
    <row r="284" spans="1:25" ht="218.4">
      <c r="A284" s="185">
        <v>14</v>
      </c>
      <c r="B284" s="186" t="s">
        <v>2023</v>
      </c>
      <c r="C284" s="186" t="s">
        <v>2035</v>
      </c>
      <c r="D284" s="186" t="s">
        <v>2717</v>
      </c>
      <c r="E284" s="204" t="s">
        <v>2728</v>
      </c>
      <c r="F284" s="204" t="s">
        <v>2729</v>
      </c>
      <c r="G284" s="186" t="s">
        <v>2689</v>
      </c>
      <c r="H284" s="253" t="s">
        <v>2137</v>
      </c>
      <c r="I284" s="186" t="s">
        <v>2334</v>
      </c>
      <c r="J284" s="185" t="s">
        <v>1710</v>
      </c>
      <c r="K284" s="185" t="s">
        <v>1643</v>
      </c>
      <c r="L284" s="188">
        <v>44695</v>
      </c>
      <c r="M284" s="188">
        <v>44695</v>
      </c>
      <c r="N284" s="186"/>
      <c r="O284" s="185" t="s">
        <v>961</v>
      </c>
      <c r="P284" s="185" t="s">
        <v>961</v>
      </c>
      <c r="Q284" s="186" t="s">
        <v>1596</v>
      </c>
      <c r="R284" s="189" t="s">
        <v>1217</v>
      </c>
      <c r="S284" s="190"/>
      <c r="T284" s="190"/>
      <c r="U284" s="190"/>
      <c r="V284" s="190"/>
      <c r="W284" s="190"/>
      <c r="X284" s="190"/>
      <c r="Y284" s="190"/>
    </row>
    <row r="285" spans="1:25" ht="218.4">
      <c r="A285" s="185">
        <v>15</v>
      </c>
      <c r="B285" s="186" t="s">
        <v>2023</v>
      </c>
      <c r="C285" s="186" t="s">
        <v>2035</v>
      </c>
      <c r="D285" s="186" t="s">
        <v>2717</v>
      </c>
      <c r="E285" s="204" t="s">
        <v>2730</v>
      </c>
      <c r="F285" s="204" t="s">
        <v>2731</v>
      </c>
      <c r="G285" s="186" t="s">
        <v>2689</v>
      </c>
      <c r="H285" s="253" t="s">
        <v>2137</v>
      </c>
      <c r="I285" s="186" t="s">
        <v>2334</v>
      </c>
      <c r="J285" s="185" t="s">
        <v>1710</v>
      </c>
      <c r="K285" s="185" t="s">
        <v>1643</v>
      </c>
      <c r="L285" s="188">
        <v>44695</v>
      </c>
      <c r="M285" s="188">
        <v>44695</v>
      </c>
      <c r="N285" s="186"/>
      <c r="O285" s="185" t="s">
        <v>961</v>
      </c>
      <c r="P285" s="185" t="s">
        <v>961</v>
      </c>
      <c r="Q285" s="186" t="s">
        <v>1596</v>
      </c>
      <c r="R285" s="189" t="s">
        <v>1217</v>
      </c>
      <c r="S285" s="190"/>
      <c r="T285" s="190"/>
      <c r="U285" s="190"/>
      <c r="V285" s="190"/>
      <c r="W285" s="190"/>
      <c r="X285" s="190"/>
      <c r="Y285" s="190"/>
    </row>
    <row r="286" spans="1:25" ht="218.4">
      <c r="A286" s="185">
        <v>16</v>
      </c>
      <c r="B286" s="186" t="s">
        <v>2023</v>
      </c>
      <c r="C286" s="186" t="s">
        <v>2035</v>
      </c>
      <c r="D286" s="186" t="s">
        <v>2717</v>
      </c>
      <c r="E286" s="204" t="s">
        <v>2732</v>
      </c>
      <c r="F286" s="204" t="s">
        <v>2733</v>
      </c>
      <c r="G286" s="186" t="s">
        <v>2689</v>
      </c>
      <c r="H286" s="253" t="s">
        <v>2137</v>
      </c>
      <c r="I286" s="186" t="s">
        <v>2334</v>
      </c>
      <c r="J286" s="185" t="s">
        <v>1710</v>
      </c>
      <c r="K286" s="185" t="s">
        <v>1643</v>
      </c>
      <c r="L286" s="188">
        <v>44695</v>
      </c>
      <c r="M286" s="188">
        <v>44695</v>
      </c>
      <c r="N286" s="186"/>
      <c r="O286" s="185" t="s">
        <v>961</v>
      </c>
      <c r="P286" s="185" t="s">
        <v>961</v>
      </c>
      <c r="Q286" s="186" t="s">
        <v>1596</v>
      </c>
      <c r="R286" s="189" t="s">
        <v>1217</v>
      </c>
      <c r="S286" s="190"/>
      <c r="T286" s="190"/>
      <c r="U286" s="190"/>
      <c r="V286" s="190"/>
      <c r="W286" s="190"/>
      <c r="X286" s="190"/>
      <c r="Y286" s="190"/>
    </row>
    <row r="287" spans="1:25" ht="218.4">
      <c r="A287" s="185">
        <v>17</v>
      </c>
      <c r="B287" s="186" t="s">
        <v>2023</v>
      </c>
      <c r="C287" s="186" t="s">
        <v>2035</v>
      </c>
      <c r="D287" s="186" t="s">
        <v>2734</v>
      </c>
      <c r="E287" s="204" t="s">
        <v>2735</v>
      </c>
      <c r="F287" s="204" t="s">
        <v>2736</v>
      </c>
      <c r="G287" s="186" t="s">
        <v>2689</v>
      </c>
      <c r="H287" s="253" t="s">
        <v>2137</v>
      </c>
      <c r="I287" s="186" t="s">
        <v>2334</v>
      </c>
      <c r="J287" s="185" t="s">
        <v>1710</v>
      </c>
      <c r="K287" s="185" t="s">
        <v>1643</v>
      </c>
      <c r="L287" s="188">
        <v>44695</v>
      </c>
      <c r="M287" s="188">
        <v>44695</v>
      </c>
      <c r="N287" s="186"/>
      <c r="O287" s="185" t="s">
        <v>961</v>
      </c>
      <c r="P287" s="185" t="s">
        <v>960</v>
      </c>
      <c r="Q287" s="186" t="s">
        <v>1596</v>
      </c>
      <c r="R287" s="189" t="s">
        <v>1217</v>
      </c>
      <c r="S287" s="190"/>
      <c r="T287" s="190"/>
      <c r="U287" s="190"/>
      <c r="V287" s="190"/>
      <c r="W287" s="190"/>
      <c r="X287" s="190"/>
      <c r="Y287" s="190"/>
    </row>
    <row r="288" spans="1:25" s="190" customFormat="1" ht="218.4">
      <c r="A288" s="185">
        <v>18</v>
      </c>
      <c r="B288" s="186" t="s">
        <v>2023</v>
      </c>
      <c r="C288" s="186" t="s">
        <v>2035</v>
      </c>
      <c r="D288" s="186" t="s">
        <v>2734</v>
      </c>
      <c r="E288" s="204" t="s">
        <v>2737</v>
      </c>
      <c r="F288" s="204" t="s">
        <v>2738</v>
      </c>
      <c r="G288" s="186" t="s">
        <v>2689</v>
      </c>
      <c r="H288" s="253" t="s">
        <v>2137</v>
      </c>
      <c r="I288" s="186" t="s">
        <v>2334</v>
      </c>
      <c r="J288" s="185" t="s">
        <v>1710</v>
      </c>
      <c r="K288" s="185" t="s">
        <v>1643</v>
      </c>
      <c r="L288" s="188">
        <v>44695</v>
      </c>
      <c r="M288" s="188">
        <v>44695</v>
      </c>
      <c r="N288" s="186"/>
      <c r="O288" s="185" t="s">
        <v>961</v>
      </c>
      <c r="P288" s="185" t="s">
        <v>960</v>
      </c>
      <c r="Q288" s="186" t="s">
        <v>1596</v>
      </c>
      <c r="R288" s="189" t="s">
        <v>1217</v>
      </c>
    </row>
    <row r="289" spans="1:25" s="190" customFormat="1" ht="48">
      <c r="A289" s="185">
        <v>19</v>
      </c>
      <c r="B289" s="186" t="s">
        <v>2023</v>
      </c>
      <c r="C289" s="186" t="s">
        <v>2035</v>
      </c>
      <c r="D289" s="186" t="s">
        <v>2739</v>
      </c>
      <c r="E289" s="186" t="s">
        <v>2740</v>
      </c>
      <c r="F289" s="186" t="s">
        <v>1344</v>
      </c>
      <c r="G289" s="186" t="s">
        <v>2136</v>
      </c>
      <c r="H289" s="253" t="s">
        <v>2137</v>
      </c>
      <c r="I289" s="186" t="s">
        <v>2138</v>
      </c>
      <c r="J289" s="185" t="s">
        <v>1710</v>
      </c>
      <c r="K289" s="185"/>
      <c r="L289" s="188">
        <v>44812</v>
      </c>
      <c r="M289" s="188">
        <v>44812</v>
      </c>
      <c r="N289" s="186"/>
      <c r="O289" s="185" t="s">
        <v>961</v>
      </c>
      <c r="P289" s="185" t="s">
        <v>960</v>
      </c>
      <c r="Q289" s="186" t="s">
        <v>1624</v>
      </c>
      <c r="R289" s="189" t="s">
        <v>982</v>
      </c>
      <c r="U289" s="190" t="s">
        <v>69</v>
      </c>
      <c r="V289" s="190" t="s">
        <v>106</v>
      </c>
      <c r="W289" s="190" t="s">
        <v>2103</v>
      </c>
    </row>
    <row r="290" spans="1:25" s="190" customFormat="1" ht="93.6">
      <c r="A290" s="185">
        <v>20</v>
      </c>
      <c r="B290" s="186" t="s">
        <v>2023</v>
      </c>
      <c r="C290" s="186" t="s">
        <v>2035</v>
      </c>
      <c r="D290" s="186" t="s">
        <v>2739</v>
      </c>
      <c r="E290" s="186" t="s">
        <v>2741</v>
      </c>
      <c r="F290" s="186" t="s">
        <v>1345</v>
      </c>
      <c r="G290" s="186" t="s">
        <v>2136</v>
      </c>
      <c r="H290" s="253" t="s">
        <v>2137</v>
      </c>
      <c r="I290" s="186" t="s">
        <v>2138</v>
      </c>
      <c r="J290" s="185" t="s">
        <v>1710</v>
      </c>
      <c r="K290" s="185"/>
      <c r="L290" s="188">
        <v>44812</v>
      </c>
      <c r="M290" s="188">
        <v>44812</v>
      </c>
      <c r="N290" s="186"/>
      <c r="O290" s="185" t="s">
        <v>961</v>
      </c>
      <c r="P290" s="185" t="s">
        <v>960</v>
      </c>
      <c r="Q290" s="186" t="s">
        <v>1624</v>
      </c>
      <c r="R290" s="189" t="s">
        <v>982</v>
      </c>
      <c r="U290" s="190" t="s">
        <v>69</v>
      </c>
      <c r="V290" s="190" t="s">
        <v>106</v>
      </c>
      <c r="W290" s="190" t="s">
        <v>2103</v>
      </c>
    </row>
    <row r="291" spans="1:25" s="190" customFormat="1" ht="46.8">
      <c r="A291" s="185">
        <v>21</v>
      </c>
      <c r="B291" s="186" t="s">
        <v>2023</v>
      </c>
      <c r="C291" s="186" t="s">
        <v>2035</v>
      </c>
      <c r="D291" s="186" t="s">
        <v>2043</v>
      </c>
      <c r="E291" s="186" t="s">
        <v>2742</v>
      </c>
      <c r="F291" s="186" t="s">
        <v>1346</v>
      </c>
      <c r="G291" s="186" t="s">
        <v>1347</v>
      </c>
      <c r="H291" s="253" t="s">
        <v>2137</v>
      </c>
      <c r="I291" s="186" t="s">
        <v>2743</v>
      </c>
      <c r="J291" s="185" t="s">
        <v>1643</v>
      </c>
      <c r="K291" s="185"/>
      <c r="L291" s="188">
        <v>44862</v>
      </c>
      <c r="M291" s="188">
        <v>44864</v>
      </c>
      <c r="N291" s="186"/>
      <c r="O291" s="185" t="s">
        <v>960</v>
      </c>
      <c r="P291" s="185" t="s">
        <v>961</v>
      </c>
      <c r="Q291" s="186" t="s">
        <v>1624</v>
      </c>
      <c r="R291" s="189" t="s">
        <v>1348</v>
      </c>
    </row>
    <row r="292" spans="1:25" s="190" customFormat="1" ht="62.4">
      <c r="A292" s="185">
        <v>22</v>
      </c>
      <c r="B292" s="186" t="s">
        <v>2023</v>
      </c>
      <c r="C292" s="186" t="s">
        <v>2035</v>
      </c>
      <c r="D292" s="186" t="s">
        <v>2043</v>
      </c>
      <c r="E292" s="186" t="s">
        <v>2744</v>
      </c>
      <c r="F292" s="186" t="s">
        <v>1349</v>
      </c>
      <c r="G292" s="186" t="s">
        <v>1350</v>
      </c>
      <c r="H292" s="253" t="s">
        <v>2137</v>
      </c>
      <c r="I292" s="186" t="s">
        <v>2545</v>
      </c>
      <c r="J292" s="185" t="s">
        <v>1643</v>
      </c>
      <c r="K292" s="185"/>
      <c r="L292" s="188">
        <v>44672</v>
      </c>
      <c r="M292" s="188">
        <v>44674</v>
      </c>
      <c r="N292" s="186"/>
      <c r="O292" s="185" t="s">
        <v>960</v>
      </c>
      <c r="P292" s="185" t="s">
        <v>960</v>
      </c>
      <c r="Q292" s="186" t="s">
        <v>1624</v>
      </c>
      <c r="R292" s="189" t="s">
        <v>1327</v>
      </c>
    </row>
    <row r="293" spans="1:25" s="190" customFormat="1" ht="62.4">
      <c r="A293" s="185">
        <v>23</v>
      </c>
      <c r="B293" s="186" t="s">
        <v>2023</v>
      </c>
      <c r="C293" s="186" t="s">
        <v>2035</v>
      </c>
      <c r="D293" s="186" t="s">
        <v>2043</v>
      </c>
      <c r="E293" s="186" t="s">
        <v>2745</v>
      </c>
      <c r="F293" s="186" t="s">
        <v>1351</v>
      </c>
      <c r="G293" s="186" t="s">
        <v>1352</v>
      </c>
      <c r="H293" s="253" t="s">
        <v>2137</v>
      </c>
      <c r="I293" s="186" t="s">
        <v>2632</v>
      </c>
      <c r="J293" s="185" t="s">
        <v>1643</v>
      </c>
      <c r="K293" s="185"/>
      <c r="L293" s="188">
        <v>44757</v>
      </c>
      <c r="M293" s="188">
        <v>44759</v>
      </c>
      <c r="N293" s="186"/>
      <c r="O293" s="185" t="s">
        <v>960</v>
      </c>
      <c r="P293" s="185" t="s">
        <v>961</v>
      </c>
      <c r="Q293" s="186" t="s">
        <v>1624</v>
      </c>
      <c r="R293" s="189" t="s">
        <v>1353</v>
      </c>
    </row>
    <row r="294" spans="1:25" s="190" customFormat="1" ht="46.8">
      <c r="A294" s="185">
        <v>24</v>
      </c>
      <c r="B294" s="186" t="s">
        <v>2023</v>
      </c>
      <c r="C294" s="186" t="s">
        <v>2035</v>
      </c>
      <c r="D294" s="186" t="s">
        <v>2043</v>
      </c>
      <c r="E294" s="186" t="s">
        <v>2746</v>
      </c>
      <c r="F294" s="186" t="s">
        <v>2747</v>
      </c>
      <c r="G294" s="186" t="s">
        <v>2748</v>
      </c>
      <c r="H294" s="253" t="s">
        <v>2137</v>
      </c>
      <c r="I294" s="186" t="s">
        <v>2749</v>
      </c>
      <c r="J294" s="185" t="s">
        <v>1643</v>
      </c>
      <c r="K294" s="185"/>
      <c r="L294" s="188"/>
      <c r="M294" s="188"/>
      <c r="N294" s="186"/>
      <c r="O294" s="185" t="s">
        <v>960</v>
      </c>
      <c r="P294" s="185" t="s">
        <v>960</v>
      </c>
      <c r="Q294" s="186" t="s">
        <v>1596</v>
      </c>
      <c r="R294" s="189" t="s">
        <v>1354</v>
      </c>
    </row>
    <row r="295" spans="1:25" s="190" customFormat="1" ht="46.8">
      <c r="A295" s="185">
        <v>25</v>
      </c>
      <c r="B295" s="186" t="s">
        <v>2023</v>
      </c>
      <c r="C295" s="186" t="s">
        <v>2035</v>
      </c>
      <c r="D295" s="186" t="s">
        <v>2043</v>
      </c>
      <c r="E295" s="186" t="s">
        <v>2750</v>
      </c>
      <c r="F295" s="186" t="s">
        <v>2751</v>
      </c>
      <c r="G295" s="186" t="s">
        <v>2748</v>
      </c>
      <c r="H295" s="253" t="s">
        <v>2137</v>
      </c>
      <c r="I295" s="186" t="s">
        <v>2749</v>
      </c>
      <c r="J295" s="185" t="s">
        <v>1643</v>
      </c>
      <c r="K295" s="185"/>
      <c r="L295" s="188">
        <v>44876</v>
      </c>
      <c r="M295" s="188">
        <v>44878</v>
      </c>
      <c r="N295" s="186"/>
      <c r="O295" s="185" t="s">
        <v>960</v>
      </c>
      <c r="P295" s="185" t="s">
        <v>961</v>
      </c>
      <c r="Q295" s="186" t="s">
        <v>1596</v>
      </c>
      <c r="R295" s="189" t="s">
        <v>1354</v>
      </c>
    </row>
    <row r="296" spans="1:25" s="190" customFormat="1" ht="32.4">
      <c r="A296" s="185">
        <v>26</v>
      </c>
      <c r="B296" s="186" t="s">
        <v>2023</v>
      </c>
      <c r="C296" s="186" t="s">
        <v>2035</v>
      </c>
      <c r="D296" s="186" t="s">
        <v>2037</v>
      </c>
      <c r="E296" s="186" t="s">
        <v>2752</v>
      </c>
      <c r="F296" s="186" t="s">
        <v>2753</v>
      </c>
      <c r="G296" s="186" t="s">
        <v>2754</v>
      </c>
      <c r="H296" s="253" t="s">
        <v>2137</v>
      </c>
      <c r="I296" s="186" t="s">
        <v>2755</v>
      </c>
      <c r="J296" s="185" t="s">
        <v>1710</v>
      </c>
      <c r="K296" s="191"/>
      <c r="L296" s="188">
        <v>44633</v>
      </c>
      <c r="M296" s="188">
        <v>44633</v>
      </c>
      <c r="N296" s="186"/>
      <c r="O296" s="185" t="s">
        <v>961</v>
      </c>
      <c r="P296" s="185" t="s">
        <v>961</v>
      </c>
      <c r="Q296" s="186" t="s">
        <v>1596</v>
      </c>
      <c r="R296" s="189" t="s">
        <v>1355</v>
      </c>
      <c r="U296" s="190" t="s">
        <v>69</v>
      </c>
      <c r="V296" s="190" t="s">
        <v>146</v>
      </c>
      <c r="W296" s="190" t="s">
        <v>2103</v>
      </c>
      <c r="X296" s="82"/>
      <c r="Y296" s="82"/>
    </row>
    <row r="297" spans="1:25" s="190" customFormat="1" ht="32.4">
      <c r="A297" s="185">
        <v>27</v>
      </c>
      <c r="B297" s="186" t="s">
        <v>2023</v>
      </c>
      <c r="C297" s="186" t="s">
        <v>2035</v>
      </c>
      <c r="D297" s="186" t="s">
        <v>2037</v>
      </c>
      <c r="E297" s="186" t="s">
        <v>2756</v>
      </c>
      <c r="F297" s="186" t="s">
        <v>2757</v>
      </c>
      <c r="G297" s="186" t="s">
        <v>2758</v>
      </c>
      <c r="H297" s="253" t="s">
        <v>2137</v>
      </c>
      <c r="I297" s="186" t="s">
        <v>2759</v>
      </c>
      <c r="J297" s="185" t="s">
        <v>1710</v>
      </c>
      <c r="K297" s="185"/>
      <c r="L297" s="188">
        <v>44862</v>
      </c>
      <c r="M297" s="188">
        <v>44862</v>
      </c>
      <c r="N297" s="186"/>
      <c r="O297" s="185" t="s">
        <v>961</v>
      </c>
      <c r="P297" s="185" t="s">
        <v>960</v>
      </c>
      <c r="Q297" s="186" t="s">
        <v>1596</v>
      </c>
      <c r="R297" s="189" t="s">
        <v>1356</v>
      </c>
      <c r="S297" s="190" t="s">
        <v>1357</v>
      </c>
      <c r="U297" s="190" t="s">
        <v>69</v>
      </c>
      <c r="V297" s="190" t="s">
        <v>70</v>
      </c>
      <c r="W297" s="190" t="s">
        <v>2103</v>
      </c>
    </row>
    <row r="298" spans="1:25" s="190" customFormat="1" ht="46.8">
      <c r="A298" s="185">
        <v>28</v>
      </c>
      <c r="B298" s="186" t="s">
        <v>2023</v>
      </c>
      <c r="C298" s="186" t="s">
        <v>2035</v>
      </c>
      <c r="D298" s="186" t="s">
        <v>2760</v>
      </c>
      <c r="E298" s="186" t="s">
        <v>2761</v>
      </c>
      <c r="F298" s="186" t="s">
        <v>1358</v>
      </c>
      <c r="G298" s="186" t="s">
        <v>1359</v>
      </c>
      <c r="H298" s="253" t="s">
        <v>2137</v>
      </c>
      <c r="I298" s="186" t="s">
        <v>1360</v>
      </c>
      <c r="J298" s="185" t="s">
        <v>1643</v>
      </c>
      <c r="K298" s="185"/>
      <c r="L298" s="188">
        <v>44727</v>
      </c>
      <c r="M298" s="188">
        <v>44729</v>
      </c>
      <c r="N298" s="186"/>
      <c r="O298" s="185" t="s">
        <v>961</v>
      </c>
      <c r="P298" s="185" t="s">
        <v>961</v>
      </c>
      <c r="Q298" s="186" t="s">
        <v>1624</v>
      </c>
      <c r="R298" s="189" t="s">
        <v>1361</v>
      </c>
      <c r="U298" s="190" t="s">
        <v>69</v>
      </c>
      <c r="V298" s="190" t="s">
        <v>81</v>
      </c>
      <c r="W298" s="190" t="s">
        <v>2103</v>
      </c>
    </row>
    <row r="299" spans="1:25" s="190" customFormat="1" ht="218.4">
      <c r="A299" s="185">
        <v>29</v>
      </c>
      <c r="B299" s="186" t="s">
        <v>2023</v>
      </c>
      <c r="C299" s="186" t="s">
        <v>2035</v>
      </c>
      <c r="D299" s="186" t="s">
        <v>2760</v>
      </c>
      <c r="E299" s="186" t="s">
        <v>2762</v>
      </c>
      <c r="F299" s="186" t="s">
        <v>2763</v>
      </c>
      <c r="G299" s="186" t="s">
        <v>2689</v>
      </c>
      <c r="H299" s="253" t="s">
        <v>2137</v>
      </c>
      <c r="I299" s="186" t="s">
        <v>2334</v>
      </c>
      <c r="J299" s="185" t="s">
        <v>1710</v>
      </c>
      <c r="K299" s="185" t="s">
        <v>1643</v>
      </c>
      <c r="L299" s="188">
        <v>44695</v>
      </c>
      <c r="M299" s="188">
        <v>44695</v>
      </c>
      <c r="N299" s="186"/>
      <c r="O299" s="185" t="s">
        <v>961</v>
      </c>
      <c r="P299" s="185" t="s">
        <v>960</v>
      </c>
      <c r="Q299" s="186" t="s">
        <v>1596</v>
      </c>
      <c r="R299" s="189" t="s">
        <v>1217</v>
      </c>
    </row>
    <row r="300" spans="1:25" s="190" customFormat="1" ht="218.4">
      <c r="A300" s="185">
        <v>30</v>
      </c>
      <c r="B300" s="186" t="s">
        <v>2023</v>
      </c>
      <c r="C300" s="186" t="s">
        <v>2035</v>
      </c>
      <c r="D300" s="186" t="s">
        <v>2760</v>
      </c>
      <c r="E300" s="186" t="s">
        <v>2764</v>
      </c>
      <c r="F300" s="186" t="s">
        <v>2765</v>
      </c>
      <c r="G300" s="186" t="s">
        <v>2689</v>
      </c>
      <c r="H300" s="253" t="s">
        <v>2137</v>
      </c>
      <c r="I300" s="186" t="s">
        <v>2334</v>
      </c>
      <c r="J300" s="185" t="s">
        <v>1710</v>
      </c>
      <c r="K300" s="185" t="s">
        <v>1643</v>
      </c>
      <c r="L300" s="188">
        <v>44695</v>
      </c>
      <c r="M300" s="188">
        <v>44695</v>
      </c>
      <c r="N300" s="186"/>
      <c r="O300" s="185" t="s">
        <v>961</v>
      </c>
      <c r="P300" s="185" t="s">
        <v>960</v>
      </c>
      <c r="Q300" s="186" t="s">
        <v>1596</v>
      </c>
      <c r="R300" s="189" t="s">
        <v>1217</v>
      </c>
    </row>
    <row r="301" spans="1:25" s="190" customFormat="1" ht="48.6">
      <c r="A301" s="185">
        <v>31</v>
      </c>
      <c r="B301" s="204" t="s">
        <v>2023</v>
      </c>
      <c r="C301" s="204" t="s">
        <v>2035</v>
      </c>
      <c r="D301" s="204" t="s">
        <v>2760</v>
      </c>
      <c r="E301" s="256" t="s">
        <v>2766</v>
      </c>
      <c r="F301" s="257" t="s">
        <v>2767</v>
      </c>
      <c r="G301" s="257" t="s">
        <v>2768</v>
      </c>
      <c r="H301" s="253" t="s">
        <v>2137</v>
      </c>
      <c r="I301" s="204" t="s">
        <v>2769</v>
      </c>
      <c r="J301" s="216" t="s">
        <v>1710</v>
      </c>
      <c r="K301" s="216"/>
      <c r="L301" s="250">
        <v>44782</v>
      </c>
      <c r="M301" s="250">
        <v>44783</v>
      </c>
      <c r="N301" s="204"/>
      <c r="O301" s="216" t="s">
        <v>961</v>
      </c>
      <c r="P301" s="216" t="s">
        <v>961</v>
      </c>
      <c r="Q301" s="204" t="s">
        <v>1596</v>
      </c>
      <c r="R301" s="189" t="s">
        <v>1362</v>
      </c>
      <c r="S301" s="251"/>
      <c r="T301" s="251"/>
      <c r="U301" s="251" t="s">
        <v>69</v>
      </c>
      <c r="V301" s="251" t="s">
        <v>120</v>
      </c>
      <c r="W301" s="251" t="s">
        <v>2117</v>
      </c>
      <c r="X301" s="251"/>
      <c r="Y301" s="251"/>
    </row>
    <row r="302" spans="1:25" s="190" customFormat="1" ht="94.8">
      <c r="A302" s="185">
        <v>32</v>
      </c>
      <c r="B302" s="186" t="s">
        <v>2023</v>
      </c>
      <c r="C302" s="186" t="s">
        <v>2035</v>
      </c>
      <c r="D302" s="186" t="s">
        <v>2770</v>
      </c>
      <c r="E302" s="258" t="s">
        <v>2771</v>
      </c>
      <c r="F302" s="258" t="s">
        <v>1363</v>
      </c>
      <c r="G302" s="258" t="s">
        <v>2136</v>
      </c>
      <c r="H302" s="253" t="s">
        <v>2137</v>
      </c>
      <c r="I302" s="186" t="s">
        <v>2138</v>
      </c>
      <c r="J302" s="191" t="s">
        <v>1710</v>
      </c>
      <c r="K302" s="191"/>
      <c r="L302" s="202">
        <v>44812</v>
      </c>
      <c r="M302" s="202">
        <v>44812</v>
      </c>
      <c r="N302" s="186"/>
      <c r="O302" s="191" t="s">
        <v>961</v>
      </c>
      <c r="P302" s="191" t="s">
        <v>961</v>
      </c>
      <c r="Q302" s="199" t="s">
        <v>1624</v>
      </c>
      <c r="R302" s="189" t="s">
        <v>982</v>
      </c>
    </row>
    <row r="303" spans="1:25" s="190" customFormat="1" ht="78">
      <c r="A303" s="185">
        <v>33</v>
      </c>
      <c r="B303" s="186" t="s">
        <v>2023</v>
      </c>
      <c r="C303" s="186" t="s">
        <v>2035</v>
      </c>
      <c r="D303" s="186" t="s">
        <v>2770</v>
      </c>
      <c r="E303" s="186" t="s">
        <v>1364</v>
      </c>
      <c r="F303" s="186" t="s">
        <v>1365</v>
      </c>
      <c r="G303" s="186" t="s">
        <v>2136</v>
      </c>
      <c r="H303" s="253" t="s">
        <v>2137</v>
      </c>
      <c r="I303" s="186" t="s">
        <v>2138</v>
      </c>
      <c r="J303" s="185" t="s">
        <v>1710</v>
      </c>
      <c r="K303" s="185"/>
      <c r="L303" s="202">
        <v>44812</v>
      </c>
      <c r="M303" s="202">
        <v>44812</v>
      </c>
      <c r="N303" s="186"/>
      <c r="O303" s="185" t="s">
        <v>961</v>
      </c>
      <c r="P303" s="185" t="s">
        <v>961</v>
      </c>
      <c r="Q303" s="186" t="s">
        <v>1596</v>
      </c>
      <c r="R303" s="189" t="s">
        <v>982</v>
      </c>
    </row>
    <row r="304" spans="1:25" s="190" customFormat="1" ht="76.8">
      <c r="A304" s="185">
        <v>34</v>
      </c>
      <c r="B304" s="186" t="s">
        <v>2023</v>
      </c>
      <c r="C304" s="186" t="s">
        <v>2035</v>
      </c>
      <c r="D304" s="186" t="s">
        <v>2770</v>
      </c>
      <c r="E304" s="186" t="s">
        <v>2772</v>
      </c>
      <c r="F304" s="186" t="s">
        <v>2773</v>
      </c>
      <c r="G304" s="186" t="s">
        <v>2548</v>
      </c>
      <c r="H304" s="253" t="s">
        <v>2137</v>
      </c>
      <c r="I304" s="186" t="s">
        <v>2334</v>
      </c>
      <c r="J304" s="191" t="s">
        <v>1710</v>
      </c>
      <c r="K304" s="185" t="s">
        <v>1643</v>
      </c>
      <c r="L304" s="188">
        <v>44695</v>
      </c>
      <c r="M304" s="188">
        <v>44695</v>
      </c>
      <c r="N304" s="186"/>
      <c r="O304" s="191" t="s">
        <v>961</v>
      </c>
      <c r="P304" s="191" t="s">
        <v>961</v>
      </c>
      <c r="Q304" s="199" t="s">
        <v>1596</v>
      </c>
      <c r="R304" s="259" t="s">
        <v>1217</v>
      </c>
    </row>
    <row r="305" spans="1:25" s="190" customFormat="1" ht="76.8">
      <c r="A305" s="185">
        <v>35</v>
      </c>
      <c r="B305" s="186" t="s">
        <v>2023</v>
      </c>
      <c r="C305" s="186" t="s">
        <v>2035</v>
      </c>
      <c r="D305" s="186" t="s">
        <v>2770</v>
      </c>
      <c r="E305" s="186" t="s">
        <v>2774</v>
      </c>
      <c r="F305" s="186" t="s">
        <v>2775</v>
      </c>
      <c r="G305" s="186" t="s">
        <v>2548</v>
      </c>
      <c r="H305" s="253" t="s">
        <v>2137</v>
      </c>
      <c r="I305" s="186" t="s">
        <v>2334</v>
      </c>
      <c r="J305" s="191" t="s">
        <v>1710</v>
      </c>
      <c r="K305" s="185" t="s">
        <v>1643</v>
      </c>
      <c r="L305" s="188">
        <v>44695</v>
      </c>
      <c r="M305" s="188">
        <v>44695</v>
      </c>
      <c r="N305" s="186"/>
      <c r="O305" s="191" t="s">
        <v>961</v>
      </c>
      <c r="P305" s="191" t="s">
        <v>961</v>
      </c>
      <c r="Q305" s="199" t="s">
        <v>1596</v>
      </c>
      <c r="R305" s="259" t="s">
        <v>1217</v>
      </c>
    </row>
    <row r="306" spans="1:25" s="190" customFormat="1" ht="218.4">
      <c r="A306" s="185">
        <v>36</v>
      </c>
      <c r="B306" s="186" t="s">
        <v>2023</v>
      </c>
      <c r="C306" s="186" t="s">
        <v>2035</v>
      </c>
      <c r="D306" s="186" t="s">
        <v>2776</v>
      </c>
      <c r="E306" s="204" t="s">
        <v>2777</v>
      </c>
      <c r="F306" s="204" t="s">
        <v>2778</v>
      </c>
      <c r="G306" s="186" t="s">
        <v>2689</v>
      </c>
      <c r="H306" s="253" t="s">
        <v>2137</v>
      </c>
      <c r="I306" s="186" t="s">
        <v>2334</v>
      </c>
      <c r="J306" s="185" t="s">
        <v>1710</v>
      </c>
      <c r="K306" s="185" t="s">
        <v>1643</v>
      </c>
      <c r="L306" s="188">
        <v>44695</v>
      </c>
      <c r="M306" s="188">
        <v>44695</v>
      </c>
      <c r="N306" s="186"/>
      <c r="O306" s="185" t="s">
        <v>960</v>
      </c>
      <c r="P306" s="185" t="s">
        <v>960</v>
      </c>
      <c r="Q306" s="186" t="s">
        <v>1596</v>
      </c>
      <c r="R306" s="189" t="s">
        <v>1217</v>
      </c>
    </row>
    <row r="307" spans="1:25" s="190" customFormat="1" ht="218.4">
      <c r="A307" s="185">
        <v>37</v>
      </c>
      <c r="B307" s="186" t="s">
        <v>2023</v>
      </c>
      <c r="C307" s="186" t="s">
        <v>2035</v>
      </c>
      <c r="D307" s="186" t="s">
        <v>2036</v>
      </c>
      <c r="E307" s="204" t="s">
        <v>2779</v>
      </c>
      <c r="F307" s="204" t="s">
        <v>2780</v>
      </c>
      <c r="G307" s="186" t="s">
        <v>2689</v>
      </c>
      <c r="H307" s="253" t="s">
        <v>2137</v>
      </c>
      <c r="I307" s="186" t="s">
        <v>2334</v>
      </c>
      <c r="J307" s="185" t="s">
        <v>1710</v>
      </c>
      <c r="K307" s="185" t="s">
        <v>1643</v>
      </c>
      <c r="L307" s="188">
        <v>44695</v>
      </c>
      <c r="M307" s="188">
        <v>44695</v>
      </c>
      <c r="N307" s="186"/>
      <c r="O307" s="185" t="s">
        <v>961</v>
      </c>
      <c r="P307" s="185" t="s">
        <v>960</v>
      </c>
      <c r="Q307" s="186" t="s">
        <v>1596</v>
      </c>
      <c r="R307" s="189" t="s">
        <v>1217</v>
      </c>
    </row>
    <row r="308" spans="1:25" s="190" customFormat="1" ht="218.4">
      <c r="A308" s="185">
        <v>38</v>
      </c>
      <c r="B308" s="186" t="s">
        <v>2023</v>
      </c>
      <c r="C308" s="186" t="s">
        <v>2035</v>
      </c>
      <c r="D308" s="186" t="s">
        <v>2036</v>
      </c>
      <c r="E308" s="204" t="s">
        <v>2781</v>
      </c>
      <c r="F308" s="204" t="s">
        <v>2782</v>
      </c>
      <c r="G308" s="186" t="s">
        <v>2689</v>
      </c>
      <c r="H308" s="253" t="s">
        <v>2137</v>
      </c>
      <c r="I308" s="186" t="s">
        <v>2334</v>
      </c>
      <c r="J308" s="185" t="s">
        <v>1710</v>
      </c>
      <c r="K308" s="185" t="s">
        <v>1643</v>
      </c>
      <c r="L308" s="188">
        <v>44695</v>
      </c>
      <c r="M308" s="188">
        <v>44695</v>
      </c>
      <c r="N308" s="186"/>
      <c r="O308" s="185" t="s">
        <v>961</v>
      </c>
      <c r="P308" s="185" t="s">
        <v>960</v>
      </c>
      <c r="Q308" s="186" t="s">
        <v>1596</v>
      </c>
      <c r="R308" s="189" t="s">
        <v>1217</v>
      </c>
    </row>
    <row r="309" spans="1:25" s="190" customFormat="1" ht="218.4">
      <c r="A309" s="185">
        <v>39</v>
      </c>
      <c r="B309" s="186" t="s">
        <v>2023</v>
      </c>
      <c r="C309" s="199" t="s">
        <v>2035</v>
      </c>
      <c r="D309" s="199" t="s">
        <v>2783</v>
      </c>
      <c r="E309" s="258" t="s">
        <v>2784</v>
      </c>
      <c r="F309" s="260" t="s">
        <v>2785</v>
      </c>
      <c r="G309" s="258" t="s">
        <v>2548</v>
      </c>
      <c r="H309" s="253" t="s">
        <v>2137</v>
      </c>
      <c r="I309" s="186" t="s">
        <v>2334</v>
      </c>
      <c r="J309" s="191" t="s">
        <v>1710</v>
      </c>
      <c r="K309" s="191" t="s">
        <v>1643</v>
      </c>
      <c r="L309" s="202">
        <v>44695</v>
      </c>
      <c r="M309" s="202">
        <v>44695</v>
      </c>
      <c r="N309" s="186"/>
      <c r="O309" s="191" t="s">
        <v>961</v>
      </c>
      <c r="P309" s="191" t="s">
        <v>961</v>
      </c>
      <c r="Q309" s="199" t="s">
        <v>1596</v>
      </c>
      <c r="R309" s="189" t="s">
        <v>1217</v>
      </c>
      <c r="S309" s="82"/>
      <c r="T309" s="82"/>
      <c r="U309" s="83" t="s">
        <v>69</v>
      </c>
      <c r="V309" s="83" t="s">
        <v>963</v>
      </c>
      <c r="W309" s="82" t="s">
        <v>2103</v>
      </c>
      <c r="X309" s="82"/>
      <c r="Y309" s="82"/>
    </row>
    <row r="310" spans="1:25" s="190" customFormat="1" ht="218.4">
      <c r="A310" s="185">
        <v>40</v>
      </c>
      <c r="B310" s="186" t="s">
        <v>2023</v>
      </c>
      <c r="C310" s="199" t="s">
        <v>2035</v>
      </c>
      <c r="D310" s="199" t="s">
        <v>2783</v>
      </c>
      <c r="E310" s="186" t="s">
        <v>2786</v>
      </c>
      <c r="F310" s="201" t="s">
        <v>2787</v>
      </c>
      <c r="G310" s="186" t="s">
        <v>2548</v>
      </c>
      <c r="H310" s="253" t="s">
        <v>2137</v>
      </c>
      <c r="I310" s="186" t="s">
        <v>2334</v>
      </c>
      <c r="J310" s="191" t="s">
        <v>1710</v>
      </c>
      <c r="K310" s="191"/>
      <c r="L310" s="202">
        <v>44695</v>
      </c>
      <c r="M310" s="202">
        <v>44695</v>
      </c>
      <c r="N310" s="186"/>
      <c r="O310" s="191" t="s">
        <v>961</v>
      </c>
      <c r="P310" s="191" t="s">
        <v>961</v>
      </c>
      <c r="Q310" s="199" t="s">
        <v>1596</v>
      </c>
      <c r="R310" s="189" t="s">
        <v>1217</v>
      </c>
      <c r="S310" s="82"/>
      <c r="T310" s="82"/>
      <c r="U310" s="83" t="s">
        <v>69</v>
      </c>
      <c r="V310" s="83" t="s">
        <v>963</v>
      </c>
      <c r="W310" s="82" t="s">
        <v>2103</v>
      </c>
      <c r="X310" s="82"/>
      <c r="Y310" s="82"/>
    </row>
    <row r="311" spans="1:25" s="190" customFormat="1" ht="62.4">
      <c r="A311" s="185">
        <v>41</v>
      </c>
      <c r="B311" s="186" t="s">
        <v>2023</v>
      </c>
      <c r="C311" s="186" t="s">
        <v>2035</v>
      </c>
      <c r="D311" s="186" t="s">
        <v>2049</v>
      </c>
      <c r="E311" s="186" t="s">
        <v>2788</v>
      </c>
      <c r="F311" s="186" t="s">
        <v>1366</v>
      </c>
      <c r="G311" s="186" t="s">
        <v>1367</v>
      </c>
      <c r="H311" s="253" t="s">
        <v>2137</v>
      </c>
      <c r="I311" s="186" t="s">
        <v>1368</v>
      </c>
      <c r="J311" s="185" t="s">
        <v>1710</v>
      </c>
      <c r="K311" s="185"/>
      <c r="L311" s="188">
        <v>44741</v>
      </c>
      <c r="M311" s="188">
        <v>44742</v>
      </c>
      <c r="N311" s="186"/>
      <c r="O311" s="185" t="s">
        <v>960</v>
      </c>
      <c r="P311" s="185" t="s">
        <v>961</v>
      </c>
      <c r="Q311" s="186" t="s">
        <v>1624</v>
      </c>
      <c r="R311" s="189" t="s">
        <v>1369</v>
      </c>
      <c r="U311" s="190" t="s">
        <v>69</v>
      </c>
      <c r="V311" s="190" t="s">
        <v>81</v>
      </c>
      <c r="W311" s="190" t="s">
        <v>2103</v>
      </c>
    </row>
    <row r="312" spans="1:25" s="190" customFormat="1" ht="62.4">
      <c r="A312" s="185">
        <v>42</v>
      </c>
      <c r="B312" s="186" t="s">
        <v>2023</v>
      </c>
      <c r="C312" s="186" t="s">
        <v>2035</v>
      </c>
      <c r="D312" s="186" t="s">
        <v>2049</v>
      </c>
      <c r="E312" s="186" t="s">
        <v>2789</v>
      </c>
      <c r="F312" s="186" t="s">
        <v>1370</v>
      </c>
      <c r="G312" s="186" t="s">
        <v>1367</v>
      </c>
      <c r="H312" s="253" t="s">
        <v>2137</v>
      </c>
      <c r="I312" s="186" t="s">
        <v>1368</v>
      </c>
      <c r="J312" s="185" t="s">
        <v>1710</v>
      </c>
      <c r="K312" s="185"/>
      <c r="L312" s="188">
        <v>44741</v>
      </c>
      <c r="M312" s="188">
        <v>44742</v>
      </c>
      <c r="N312" s="186"/>
      <c r="O312" s="185" t="s">
        <v>961</v>
      </c>
      <c r="P312" s="185" t="s">
        <v>960</v>
      </c>
      <c r="Q312" s="186" t="s">
        <v>1624</v>
      </c>
      <c r="R312" s="189" t="s">
        <v>1369</v>
      </c>
      <c r="U312" s="190" t="s">
        <v>69</v>
      </c>
      <c r="V312" s="190" t="s">
        <v>81</v>
      </c>
      <c r="W312" s="190" t="s">
        <v>2103</v>
      </c>
    </row>
    <row r="313" spans="1:25" s="190" customFormat="1" ht="218.4">
      <c r="A313" s="185">
        <v>43</v>
      </c>
      <c r="B313" s="186" t="s">
        <v>2023</v>
      </c>
      <c r="C313" s="186" t="s">
        <v>2035</v>
      </c>
      <c r="D313" s="186" t="s">
        <v>2049</v>
      </c>
      <c r="E313" s="186" t="s">
        <v>2790</v>
      </c>
      <c r="F313" s="186" t="s">
        <v>2791</v>
      </c>
      <c r="G313" s="186" t="s">
        <v>2689</v>
      </c>
      <c r="H313" s="253" t="s">
        <v>2137</v>
      </c>
      <c r="I313" s="186" t="s">
        <v>2334</v>
      </c>
      <c r="J313" s="185" t="s">
        <v>1710</v>
      </c>
      <c r="K313" s="185" t="s">
        <v>1643</v>
      </c>
      <c r="L313" s="188">
        <v>44695</v>
      </c>
      <c r="M313" s="188">
        <v>44695</v>
      </c>
      <c r="N313" s="186"/>
      <c r="O313" s="185" t="s">
        <v>961</v>
      </c>
      <c r="P313" s="185" t="s">
        <v>961</v>
      </c>
      <c r="Q313" s="186" t="s">
        <v>1596</v>
      </c>
      <c r="R313" s="189" t="s">
        <v>1217</v>
      </c>
      <c r="U313" s="190" t="s">
        <v>69</v>
      </c>
      <c r="V313" s="190" t="s">
        <v>963</v>
      </c>
      <c r="W313" s="190" t="s">
        <v>2103</v>
      </c>
    </row>
    <row r="314" spans="1:25" s="190" customFormat="1" ht="218.4">
      <c r="A314" s="185">
        <v>44</v>
      </c>
      <c r="B314" s="186" t="s">
        <v>2023</v>
      </c>
      <c r="C314" s="186" t="s">
        <v>2035</v>
      </c>
      <c r="D314" s="186" t="s">
        <v>2049</v>
      </c>
      <c r="E314" s="186" t="s">
        <v>2792</v>
      </c>
      <c r="F314" s="186" t="s">
        <v>2793</v>
      </c>
      <c r="G314" s="186" t="s">
        <v>2548</v>
      </c>
      <c r="H314" s="253" t="s">
        <v>2137</v>
      </c>
      <c r="I314" s="186" t="s">
        <v>2334</v>
      </c>
      <c r="J314" s="185" t="s">
        <v>1710</v>
      </c>
      <c r="K314" s="185" t="s">
        <v>1643</v>
      </c>
      <c r="L314" s="188">
        <v>44695</v>
      </c>
      <c r="M314" s="188">
        <v>44695</v>
      </c>
      <c r="N314" s="186"/>
      <c r="O314" s="185" t="s">
        <v>961</v>
      </c>
      <c r="P314" s="185" t="s">
        <v>961</v>
      </c>
      <c r="Q314" s="186" t="s">
        <v>1596</v>
      </c>
      <c r="R314" s="189" t="s">
        <v>1217</v>
      </c>
      <c r="U314" s="190" t="s">
        <v>69</v>
      </c>
      <c r="V314" s="190" t="s">
        <v>963</v>
      </c>
      <c r="W314" s="190" t="s">
        <v>2103</v>
      </c>
    </row>
    <row r="315" spans="1:25" s="190" customFormat="1" ht="46.8">
      <c r="A315" s="185">
        <v>45</v>
      </c>
      <c r="B315" s="186" t="s">
        <v>2023</v>
      </c>
      <c r="C315" s="186" t="s">
        <v>2035</v>
      </c>
      <c r="D315" s="186" t="s">
        <v>2049</v>
      </c>
      <c r="E315" s="186" t="s">
        <v>2794</v>
      </c>
      <c r="F315" s="186" t="s">
        <v>2795</v>
      </c>
      <c r="G315" s="186" t="s">
        <v>2796</v>
      </c>
      <c r="H315" s="253" t="s">
        <v>2137</v>
      </c>
      <c r="I315" s="186" t="s">
        <v>2797</v>
      </c>
      <c r="J315" s="185" t="s">
        <v>1710</v>
      </c>
      <c r="K315" s="191"/>
      <c r="L315" s="188">
        <v>44855</v>
      </c>
      <c r="M315" s="188">
        <v>44856</v>
      </c>
      <c r="N315" s="186"/>
      <c r="O315" s="185" t="s">
        <v>960</v>
      </c>
      <c r="P315" s="185" t="s">
        <v>960</v>
      </c>
      <c r="Q315" s="186" t="s">
        <v>1596</v>
      </c>
      <c r="R315" s="189" t="s">
        <v>1371</v>
      </c>
      <c r="U315" s="190" t="s">
        <v>69</v>
      </c>
      <c r="V315" s="190" t="s">
        <v>70</v>
      </c>
      <c r="W315" s="190" t="s">
        <v>2103</v>
      </c>
      <c r="X315" s="82"/>
      <c r="Y315" s="82"/>
    </row>
    <row r="316" spans="1:25" s="190" customFormat="1" ht="218.4">
      <c r="A316" s="185">
        <v>46</v>
      </c>
      <c r="B316" s="186" t="s">
        <v>2023</v>
      </c>
      <c r="C316" s="186" t="s">
        <v>2035</v>
      </c>
      <c r="D316" s="186" t="s">
        <v>2049</v>
      </c>
      <c r="E316" s="186" t="s">
        <v>2798</v>
      </c>
      <c r="F316" s="186" t="s">
        <v>2799</v>
      </c>
      <c r="G316" s="186" t="s">
        <v>2548</v>
      </c>
      <c r="H316" s="253" t="s">
        <v>2137</v>
      </c>
      <c r="I316" s="186" t="s">
        <v>2334</v>
      </c>
      <c r="J316" s="185" t="s">
        <v>1710</v>
      </c>
      <c r="K316" s="185" t="s">
        <v>1643</v>
      </c>
      <c r="L316" s="188">
        <v>44695</v>
      </c>
      <c r="M316" s="188">
        <v>44695</v>
      </c>
      <c r="N316" s="186"/>
      <c r="O316" s="185" t="s">
        <v>961</v>
      </c>
      <c r="P316" s="185" t="s">
        <v>961</v>
      </c>
      <c r="Q316" s="186" t="s">
        <v>1596</v>
      </c>
      <c r="R316" s="189" t="s">
        <v>1217</v>
      </c>
      <c r="U316" s="190" t="s">
        <v>69</v>
      </c>
      <c r="V316" s="190" t="s">
        <v>963</v>
      </c>
      <c r="W316" s="190" t="s">
        <v>2103</v>
      </c>
    </row>
    <row r="317" spans="1:25" s="190" customFormat="1" ht="48.6">
      <c r="A317" s="185">
        <v>47</v>
      </c>
      <c r="B317" s="186" t="s">
        <v>2023</v>
      </c>
      <c r="C317" s="186" t="s">
        <v>2035</v>
      </c>
      <c r="D317" s="258" t="s">
        <v>2049</v>
      </c>
      <c r="E317" s="258" t="s">
        <v>2800</v>
      </c>
      <c r="F317" s="258" t="s">
        <v>2801</v>
      </c>
      <c r="G317" s="258" t="s">
        <v>2802</v>
      </c>
      <c r="H317" s="253" t="s">
        <v>2137</v>
      </c>
      <c r="I317" s="186" t="s">
        <v>2803</v>
      </c>
      <c r="J317" s="185" t="s">
        <v>1710</v>
      </c>
      <c r="K317" s="185"/>
      <c r="L317" s="188">
        <v>44896</v>
      </c>
      <c r="M317" s="188">
        <v>44897</v>
      </c>
      <c r="N317" s="186"/>
      <c r="O317" s="185" t="s">
        <v>960</v>
      </c>
      <c r="P317" s="185" t="s">
        <v>961</v>
      </c>
      <c r="Q317" s="186" t="s">
        <v>1596</v>
      </c>
      <c r="R317" s="189" t="s">
        <v>1372</v>
      </c>
      <c r="U317" s="190" t="s">
        <v>69</v>
      </c>
      <c r="V317" s="190" t="s">
        <v>91</v>
      </c>
      <c r="W317" s="190" t="s">
        <v>2103</v>
      </c>
    </row>
    <row r="318" spans="1:25" s="190" customFormat="1" ht="218.4">
      <c r="A318" s="185">
        <v>48</v>
      </c>
      <c r="B318" s="186" t="s">
        <v>2023</v>
      </c>
      <c r="C318" s="186" t="s">
        <v>2035</v>
      </c>
      <c r="D318" s="186" t="s">
        <v>2049</v>
      </c>
      <c r="E318" s="186" t="s">
        <v>2804</v>
      </c>
      <c r="F318" s="186" t="s">
        <v>2805</v>
      </c>
      <c r="G318" s="186" t="s">
        <v>2548</v>
      </c>
      <c r="H318" s="253" t="s">
        <v>2137</v>
      </c>
      <c r="I318" s="186" t="s">
        <v>2334</v>
      </c>
      <c r="J318" s="185" t="s">
        <v>1710</v>
      </c>
      <c r="K318" s="185" t="s">
        <v>1643</v>
      </c>
      <c r="L318" s="188">
        <v>44695</v>
      </c>
      <c r="M318" s="188">
        <v>44695</v>
      </c>
      <c r="N318" s="186"/>
      <c r="O318" s="185" t="s">
        <v>961</v>
      </c>
      <c r="P318" s="185" t="s">
        <v>961</v>
      </c>
      <c r="Q318" s="186" t="s">
        <v>1596</v>
      </c>
      <c r="R318" s="189" t="s">
        <v>1217</v>
      </c>
      <c r="U318" s="190" t="s">
        <v>69</v>
      </c>
      <c r="V318" s="190" t="s">
        <v>963</v>
      </c>
      <c r="W318" s="190" t="s">
        <v>2103</v>
      </c>
    </row>
    <row r="319" spans="1:25" s="190" customFormat="1" ht="218.4">
      <c r="A319" s="185">
        <v>49</v>
      </c>
      <c r="B319" s="186" t="s">
        <v>2023</v>
      </c>
      <c r="C319" s="186" t="s">
        <v>2035</v>
      </c>
      <c r="D319" s="186" t="s">
        <v>2806</v>
      </c>
      <c r="E319" s="186" t="s">
        <v>2807</v>
      </c>
      <c r="F319" s="186" t="s">
        <v>2808</v>
      </c>
      <c r="G319" s="186" t="s">
        <v>2689</v>
      </c>
      <c r="H319" s="253" t="s">
        <v>2137</v>
      </c>
      <c r="I319" s="186" t="s">
        <v>2334</v>
      </c>
      <c r="J319" s="185" t="s">
        <v>1710</v>
      </c>
      <c r="K319" s="185" t="s">
        <v>1643</v>
      </c>
      <c r="L319" s="188">
        <v>44695</v>
      </c>
      <c r="M319" s="188">
        <v>44695</v>
      </c>
      <c r="N319" s="186"/>
      <c r="O319" s="185" t="s">
        <v>961</v>
      </c>
      <c r="P319" s="185" t="s">
        <v>961</v>
      </c>
      <c r="Q319" s="186" t="s">
        <v>1596</v>
      </c>
      <c r="R319" s="189" t="s">
        <v>1217</v>
      </c>
      <c r="U319" s="190" t="s">
        <v>69</v>
      </c>
      <c r="V319" s="190" t="s">
        <v>963</v>
      </c>
      <c r="W319" s="190" t="s">
        <v>2103</v>
      </c>
    </row>
    <row r="320" spans="1:25" s="190" customFormat="1" ht="218.4">
      <c r="A320" s="185">
        <v>50</v>
      </c>
      <c r="B320" s="186" t="s">
        <v>2023</v>
      </c>
      <c r="C320" s="186" t="s">
        <v>2035</v>
      </c>
      <c r="D320" s="186" t="s">
        <v>2806</v>
      </c>
      <c r="E320" s="186" t="s">
        <v>2809</v>
      </c>
      <c r="F320" s="186" t="s">
        <v>2810</v>
      </c>
      <c r="G320" s="186" t="s">
        <v>2689</v>
      </c>
      <c r="H320" s="253" t="s">
        <v>2137</v>
      </c>
      <c r="I320" s="186" t="s">
        <v>2334</v>
      </c>
      <c r="J320" s="185" t="s">
        <v>1710</v>
      </c>
      <c r="K320" s="185" t="s">
        <v>1643</v>
      </c>
      <c r="L320" s="188">
        <v>44695</v>
      </c>
      <c r="M320" s="188">
        <v>44695</v>
      </c>
      <c r="N320" s="186"/>
      <c r="O320" s="185" t="s">
        <v>961</v>
      </c>
      <c r="P320" s="185" t="s">
        <v>960</v>
      </c>
      <c r="Q320" s="186" t="s">
        <v>1596</v>
      </c>
      <c r="R320" s="189" t="s">
        <v>1217</v>
      </c>
    </row>
    <row r="321" spans="1:25" s="190" customFormat="1" ht="218.4">
      <c r="A321" s="185">
        <v>51</v>
      </c>
      <c r="B321" s="186" t="s">
        <v>2023</v>
      </c>
      <c r="C321" s="186" t="s">
        <v>2035</v>
      </c>
      <c r="D321" s="186" t="s">
        <v>2811</v>
      </c>
      <c r="E321" s="204" t="s">
        <v>2812</v>
      </c>
      <c r="F321" s="204" t="s">
        <v>2813</v>
      </c>
      <c r="G321" s="186" t="s">
        <v>2689</v>
      </c>
      <c r="H321" s="253" t="s">
        <v>2137</v>
      </c>
      <c r="I321" s="186" t="s">
        <v>2334</v>
      </c>
      <c r="J321" s="185" t="s">
        <v>1710</v>
      </c>
      <c r="K321" s="185" t="s">
        <v>1643</v>
      </c>
      <c r="L321" s="188">
        <v>44695</v>
      </c>
      <c r="M321" s="188">
        <v>44695</v>
      </c>
      <c r="N321" s="186"/>
      <c r="O321" s="185" t="s">
        <v>961</v>
      </c>
      <c r="P321" s="185" t="s">
        <v>960</v>
      </c>
      <c r="Q321" s="186" t="s">
        <v>1596</v>
      </c>
      <c r="R321" s="189" t="s">
        <v>1217</v>
      </c>
    </row>
    <row r="322" spans="1:25" ht="32.4">
      <c r="A322" s="192"/>
      <c r="B322" s="193"/>
      <c r="C322" s="194" t="s">
        <v>2067</v>
      </c>
      <c r="D322" s="195"/>
      <c r="E322" s="195"/>
      <c r="F322" s="195"/>
      <c r="G322" s="195"/>
      <c r="H322" s="196"/>
      <c r="I322" s="195" t="s">
        <v>2814</v>
      </c>
      <c r="J322" s="195" t="s">
        <v>2815</v>
      </c>
      <c r="K322" s="197"/>
      <c r="L322" s="195"/>
      <c r="M322" s="195"/>
      <c r="N322" s="192"/>
      <c r="O322" s="192"/>
      <c r="P322" s="192"/>
      <c r="Q322" s="192"/>
      <c r="R322" s="198"/>
    </row>
    <row r="323" spans="1:25" ht="78">
      <c r="A323" s="185">
        <v>1</v>
      </c>
      <c r="B323" s="186" t="s">
        <v>2023</v>
      </c>
      <c r="C323" s="199" t="s">
        <v>2069</v>
      </c>
      <c r="D323" s="199" t="s">
        <v>2816</v>
      </c>
      <c r="E323" s="186" t="s">
        <v>2817</v>
      </c>
      <c r="F323" s="201" t="s">
        <v>2818</v>
      </c>
      <c r="G323" s="186" t="s">
        <v>2819</v>
      </c>
      <c r="H323" s="253" t="s">
        <v>2137</v>
      </c>
      <c r="I323" s="186" t="s">
        <v>2820</v>
      </c>
      <c r="J323" s="191" t="s">
        <v>1710</v>
      </c>
      <c r="K323" s="185"/>
      <c r="L323" s="202">
        <v>44632</v>
      </c>
      <c r="M323" s="202">
        <v>44632</v>
      </c>
      <c r="N323" s="186"/>
      <c r="O323" s="191" t="s">
        <v>961</v>
      </c>
      <c r="P323" s="191" t="s">
        <v>961</v>
      </c>
      <c r="Q323" s="199" t="s">
        <v>1596</v>
      </c>
      <c r="R323" s="189" t="s">
        <v>1373</v>
      </c>
      <c r="U323" s="83" t="s">
        <v>69</v>
      </c>
      <c r="V323" s="83" t="s">
        <v>146</v>
      </c>
      <c r="W323" s="82" t="s">
        <v>2103</v>
      </c>
      <c r="X323" s="190"/>
      <c r="Y323" s="190"/>
    </row>
    <row r="324" spans="1:25" ht="46.8">
      <c r="A324" s="185">
        <v>2</v>
      </c>
      <c r="B324" s="186" t="s">
        <v>2023</v>
      </c>
      <c r="C324" s="199" t="s">
        <v>2069</v>
      </c>
      <c r="D324" s="199" t="s">
        <v>2821</v>
      </c>
      <c r="E324" s="186" t="s">
        <v>2822</v>
      </c>
      <c r="F324" s="201" t="s">
        <v>1374</v>
      </c>
      <c r="G324" s="186" t="s">
        <v>1220</v>
      </c>
      <c r="H324" s="253" t="s">
        <v>1705</v>
      </c>
      <c r="I324" s="186" t="s">
        <v>1221</v>
      </c>
      <c r="J324" s="191" t="s">
        <v>1710</v>
      </c>
      <c r="K324" s="185"/>
      <c r="L324" s="202">
        <v>44848</v>
      </c>
      <c r="M324" s="202">
        <v>44850</v>
      </c>
      <c r="N324" s="186"/>
      <c r="O324" s="191" t="s">
        <v>960</v>
      </c>
      <c r="P324" s="191" t="s">
        <v>960</v>
      </c>
      <c r="Q324" s="199" t="s">
        <v>1624</v>
      </c>
      <c r="R324" s="189" t="s">
        <v>1223</v>
      </c>
      <c r="U324" s="83" t="s">
        <v>69</v>
      </c>
      <c r="V324" s="83" t="s">
        <v>70</v>
      </c>
      <c r="W324" s="82" t="s">
        <v>2103</v>
      </c>
      <c r="X324" s="190"/>
      <c r="Y324" s="190"/>
    </row>
    <row r="325" spans="1:25" ht="32.4">
      <c r="A325" s="185">
        <v>3</v>
      </c>
      <c r="B325" s="186" t="s">
        <v>2023</v>
      </c>
      <c r="C325" s="199" t="s">
        <v>2069</v>
      </c>
      <c r="D325" s="199" t="s">
        <v>2821</v>
      </c>
      <c r="E325" s="186" t="s">
        <v>2823</v>
      </c>
      <c r="F325" s="201" t="s">
        <v>2824</v>
      </c>
      <c r="G325" s="186" t="s">
        <v>2825</v>
      </c>
      <c r="H325" s="253" t="s">
        <v>2137</v>
      </c>
      <c r="I325" s="186" t="s">
        <v>2826</v>
      </c>
      <c r="J325" s="191" t="s">
        <v>1710</v>
      </c>
      <c r="K325" s="185"/>
      <c r="L325" s="202">
        <v>44701</v>
      </c>
      <c r="M325" s="202">
        <v>44701</v>
      </c>
      <c r="N325" s="186"/>
      <c r="O325" s="191" t="s">
        <v>960</v>
      </c>
      <c r="P325" s="191" t="s">
        <v>960</v>
      </c>
      <c r="Q325" s="199" t="s">
        <v>1596</v>
      </c>
      <c r="R325" s="189" t="s">
        <v>1275</v>
      </c>
      <c r="U325" s="83" t="s">
        <v>69</v>
      </c>
      <c r="V325" s="83" t="s">
        <v>963</v>
      </c>
      <c r="W325" s="82" t="s">
        <v>2103</v>
      </c>
      <c r="X325" s="190"/>
      <c r="Y325" s="190"/>
    </row>
    <row r="326" spans="1:25" ht="32.4">
      <c r="A326" s="185">
        <v>4</v>
      </c>
      <c r="B326" s="186" t="s">
        <v>2023</v>
      </c>
      <c r="C326" s="199" t="s">
        <v>2069</v>
      </c>
      <c r="D326" s="199" t="s">
        <v>2821</v>
      </c>
      <c r="E326" s="186" t="s">
        <v>2827</v>
      </c>
      <c r="F326" s="201" t="s">
        <v>2828</v>
      </c>
      <c r="G326" s="186" t="s">
        <v>2825</v>
      </c>
      <c r="H326" s="253" t="s">
        <v>2137</v>
      </c>
      <c r="I326" s="186" t="s">
        <v>2826</v>
      </c>
      <c r="J326" s="191" t="s">
        <v>1710</v>
      </c>
      <c r="K326" s="185"/>
      <c r="L326" s="202">
        <v>44701</v>
      </c>
      <c r="M326" s="202">
        <v>44701</v>
      </c>
      <c r="N326" s="186"/>
      <c r="O326" s="191" t="s">
        <v>960</v>
      </c>
      <c r="P326" s="191" t="s">
        <v>960</v>
      </c>
      <c r="Q326" s="199" t="s">
        <v>1596</v>
      </c>
      <c r="R326" s="189" t="s">
        <v>1275</v>
      </c>
      <c r="U326" s="83" t="s">
        <v>69</v>
      </c>
      <c r="V326" s="83" t="s">
        <v>963</v>
      </c>
      <c r="W326" s="82" t="s">
        <v>2103</v>
      </c>
      <c r="X326" s="190"/>
      <c r="Y326" s="190"/>
    </row>
    <row r="327" spans="1:25" ht="32.4">
      <c r="A327" s="185">
        <v>5</v>
      </c>
      <c r="B327" s="186" t="s">
        <v>2023</v>
      </c>
      <c r="C327" s="199" t="s">
        <v>2069</v>
      </c>
      <c r="D327" s="199" t="s">
        <v>2821</v>
      </c>
      <c r="E327" s="186" t="s">
        <v>2829</v>
      </c>
      <c r="F327" s="201" t="s">
        <v>2830</v>
      </c>
      <c r="G327" s="186" t="s">
        <v>2825</v>
      </c>
      <c r="H327" s="253" t="s">
        <v>2137</v>
      </c>
      <c r="I327" s="186" t="s">
        <v>2826</v>
      </c>
      <c r="J327" s="191" t="s">
        <v>1710</v>
      </c>
      <c r="K327" s="185"/>
      <c r="L327" s="202">
        <v>44701</v>
      </c>
      <c r="M327" s="202">
        <v>44701</v>
      </c>
      <c r="N327" s="186"/>
      <c r="O327" s="191" t="s">
        <v>960</v>
      </c>
      <c r="P327" s="191" t="s">
        <v>960</v>
      </c>
      <c r="Q327" s="199" t="s">
        <v>1596</v>
      </c>
      <c r="R327" s="189" t="s">
        <v>1275</v>
      </c>
      <c r="U327" s="83" t="s">
        <v>69</v>
      </c>
      <c r="V327" s="83" t="s">
        <v>963</v>
      </c>
      <c r="W327" s="82" t="s">
        <v>2103</v>
      </c>
      <c r="X327" s="190"/>
      <c r="Y327" s="190"/>
    </row>
    <row r="328" spans="1:25" ht="54.6">
      <c r="A328" s="185">
        <v>6</v>
      </c>
      <c r="B328" s="204" t="s">
        <v>2023</v>
      </c>
      <c r="C328" s="199" t="s">
        <v>2069</v>
      </c>
      <c r="D328" s="199" t="s">
        <v>2831</v>
      </c>
      <c r="E328" s="204" t="s">
        <v>2832</v>
      </c>
      <c r="F328" s="204" t="s">
        <v>2833</v>
      </c>
      <c r="G328" s="186" t="s">
        <v>2689</v>
      </c>
      <c r="H328" s="253" t="s">
        <v>2137</v>
      </c>
      <c r="I328" s="186" t="s">
        <v>2334</v>
      </c>
      <c r="J328" s="185" t="s">
        <v>1710</v>
      </c>
      <c r="K328" s="185" t="s">
        <v>1643</v>
      </c>
      <c r="L328" s="188">
        <v>44695</v>
      </c>
      <c r="M328" s="188">
        <v>44695</v>
      </c>
      <c r="N328" s="186"/>
      <c r="O328" s="185" t="s">
        <v>961</v>
      </c>
      <c r="P328" s="185"/>
      <c r="Q328" s="186" t="s">
        <v>1596</v>
      </c>
      <c r="R328" s="254" t="s">
        <v>1217</v>
      </c>
      <c r="S328" s="261"/>
      <c r="T328" s="261"/>
      <c r="U328" s="261"/>
      <c r="V328" s="261"/>
      <c r="W328" s="261"/>
      <c r="X328" s="261"/>
    </row>
    <row r="329" spans="1:25" ht="54.6">
      <c r="A329" s="185">
        <v>7</v>
      </c>
      <c r="B329" s="204" t="s">
        <v>2023</v>
      </c>
      <c r="C329" s="199" t="s">
        <v>2069</v>
      </c>
      <c r="D329" s="199" t="s">
        <v>2831</v>
      </c>
      <c r="E329" s="204" t="s">
        <v>2834</v>
      </c>
      <c r="F329" s="204" t="s">
        <v>2835</v>
      </c>
      <c r="G329" s="186" t="s">
        <v>2689</v>
      </c>
      <c r="H329" s="253" t="s">
        <v>2137</v>
      </c>
      <c r="I329" s="186" t="s">
        <v>2334</v>
      </c>
      <c r="J329" s="185" t="s">
        <v>1710</v>
      </c>
      <c r="K329" s="185" t="s">
        <v>1643</v>
      </c>
      <c r="L329" s="188">
        <v>44695</v>
      </c>
      <c r="M329" s="188">
        <v>44695</v>
      </c>
      <c r="N329" s="186"/>
      <c r="O329" s="185" t="s">
        <v>961</v>
      </c>
      <c r="P329" s="185"/>
      <c r="Q329" s="186" t="s">
        <v>1596</v>
      </c>
      <c r="R329" s="254" t="s">
        <v>1217</v>
      </c>
      <c r="S329" s="261"/>
      <c r="T329" s="261"/>
      <c r="U329" s="261"/>
      <c r="V329" s="261"/>
      <c r="W329" s="261"/>
      <c r="X329" s="261"/>
    </row>
    <row r="330" spans="1:25" ht="54.6">
      <c r="A330" s="185">
        <v>8</v>
      </c>
      <c r="B330" s="204" t="s">
        <v>2023</v>
      </c>
      <c r="C330" s="199" t="s">
        <v>2069</v>
      </c>
      <c r="D330" s="199" t="s">
        <v>2831</v>
      </c>
      <c r="E330" s="204" t="s">
        <v>2836</v>
      </c>
      <c r="F330" s="204" t="s">
        <v>2837</v>
      </c>
      <c r="G330" s="186" t="s">
        <v>2689</v>
      </c>
      <c r="H330" s="253" t="s">
        <v>2137</v>
      </c>
      <c r="I330" s="186" t="s">
        <v>2334</v>
      </c>
      <c r="J330" s="185" t="s">
        <v>1710</v>
      </c>
      <c r="K330" s="185" t="s">
        <v>1643</v>
      </c>
      <c r="L330" s="188">
        <v>44695</v>
      </c>
      <c r="M330" s="188">
        <v>44695</v>
      </c>
      <c r="N330" s="186"/>
      <c r="O330" s="185" t="s">
        <v>961</v>
      </c>
      <c r="P330" s="185"/>
      <c r="Q330" s="186" t="s">
        <v>1596</v>
      </c>
      <c r="R330" s="254" t="s">
        <v>1217</v>
      </c>
      <c r="S330" s="261"/>
      <c r="T330" s="261"/>
      <c r="U330" s="261"/>
      <c r="V330" s="261"/>
      <c r="W330" s="261"/>
      <c r="X330" s="261"/>
    </row>
    <row r="331" spans="1:25" ht="63.6">
      <c r="A331" s="185">
        <v>9</v>
      </c>
      <c r="B331" s="186" t="s">
        <v>2023</v>
      </c>
      <c r="C331" s="199" t="s">
        <v>2069</v>
      </c>
      <c r="D331" s="199" t="s">
        <v>2071</v>
      </c>
      <c r="E331" s="186" t="s">
        <v>2838</v>
      </c>
      <c r="F331" s="201" t="s">
        <v>2839</v>
      </c>
      <c r="G331" s="186" t="s">
        <v>2840</v>
      </c>
      <c r="H331" s="253" t="s">
        <v>2137</v>
      </c>
      <c r="I331" s="186" t="s">
        <v>2841</v>
      </c>
      <c r="J331" s="191" t="s">
        <v>1710</v>
      </c>
      <c r="K331" s="191"/>
      <c r="L331" s="202">
        <v>44913</v>
      </c>
      <c r="M331" s="202">
        <v>44913</v>
      </c>
      <c r="N331" s="186"/>
      <c r="O331" s="191" t="s">
        <v>960</v>
      </c>
      <c r="P331" s="191" t="s">
        <v>961</v>
      </c>
      <c r="Q331" s="199" t="s">
        <v>1596</v>
      </c>
      <c r="R331" s="189" t="s">
        <v>1375</v>
      </c>
      <c r="U331" s="83" t="s">
        <v>69</v>
      </c>
      <c r="V331" s="83" t="s">
        <v>91</v>
      </c>
      <c r="W331" s="82" t="s">
        <v>2103</v>
      </c>
    </row>
    <row r="332" spans="1:25" ht="48.6">
      <c r="A332" s="185">
        <v>10</v>
      </c>
      <c r="B332" s="186" t="s">
        <v>2023</v>
      </c>
      <c r="C332" s="186" t="s">
        <v>2069</v>
      </c>
      <c r="D332" s="186" t="s">
        <v>2071</v>
      </c>
      <c r="E332" s="186" t="s">
        <v>2842</v>
      </c>
      <c r="F332" s="186" t="s">
        <v>2843</v>
      </c>
      <c r="G332" s="186" t="s">
        <v>2844</v>
      </c>
      <c r="H332" s="253" t="s">
        <v>2137</v>
      </c>
      <c r="I332" s="186" t="s">
        <v>2845</v>
      </c>
      <c r="J332" s="185" t="s">
        <v>1643</v>
      </c>
      <c r="K332" s="191"/>
      <c r="L332" s="188">
        <v>44800</v>
      </c>
      <c r="M332" s="188">
        <v>44800</v>
      </c>
      <c r="N332" s="186"/>
      <c r="O332" s="185" t="s">
        <v>960</v>
      </c>
      <c r="P332" s="185" t="s">
        <v>961</v>
      </c>
      <c r="Q332" s="186" t="s">
        <v>1596</v>
      </c>
      <c r="R332" s="189" t="s">
        <v>1376</v>
      </c>
      <c r="S332" s="190"/>
      <c r="T332" s="190"/>
      <c r="U332" s="190" t="s">
        <v>69</v>
      </c>
      <c r="V332" s="190" t="s">
        <v>120</v>
      </c>
      <c r="W332" s="190" t="s">
        <v>2103</v>
      </c>
    </row>
    <row r="333" spans="1:25" ht="109.2">
      <c r="A333" s="185">
        <v>11</v>
      </c>
      <c r="B333" s="199" t="s">
        <v>2023</v>
      </c>
      <c r="C333" s="186" t="s">
        <v>2069</v>
      </c>
      <c r="D333" s="186" t="s">
        <v>2846</v>
      </c>
      <c r="E333" s="186" t="s">
        <v>2847</v>
      </c>
      <c r="F333" s="186" t="s">
        <v>1377</v>
      </c>
      <c r="G333" s="186" t="s">
        <v>1378</v>
      </c>
      <c r="H333" s="253" t="s">
        <v>2137</v>
      </c>
      <c r="I333" s="186" t="s">
        <v>2848</v>
      </c>
      <c r="J333" s="185" t="s">
        <v>1643</v>
      </c>
      <c r="K333" s="191"/>
      <c r="L333" s="188">
        <v>44855</v>
      </c>
      <c r="M333" s="188">
        <v>44858</v>
      </c>
      <c r="N333" s="186" t="s">
        <v>1379</v>
      </c>
      <c r="O333" s="185" t="s">
        <v>961</v>
      </c>
      <c r="P333" s="185" t="s">
        <v>961</v>
      </c>
      <c r="Q333" s="186" t="s">
        <v>1624</v>
      </c>
      <c r="R333" s="189" t="s">
        <v>1380</v>
      </c>
      <c r="S333" s="190"/>
      <c r="T333" s="190"/>
      <c r="U333" s="190" t="s">
        <v>69</v>
      </c>
      <c r="V333" s="190" t="s">
        <v>70</v>
      </c>
      <c r="W333" s="190" t="s">
        <v>2103</v>
      </c>
    </row>
    <row r="334" spans="1:25" ht="93.6">
      <c r="A334" s="185">
        <v>12</v>
      </c>
      <c r="B334" s="186" t="s">
        <v>2023</v>
      </c>
      <c r="C334" s="186" t="s">
        <v>2069</v>
      </c>
      <c r="D334" s="186" t="s">
        <v>2846</v>
      </c>
      <c r="E334" s="186" t="s">
        <v>2849</v>
      </c>
      <c r="F334" s="186" t="s">
        <v>1381</v>
      </c>
      <c r="G334" s="186" t="s">
        <v>1382</v>
      </c>
      <c r="H334" s="253" t="s">
        <v>2137</v>
      </c>
      <c r="I334" s="186" t="s">
        <v>1383</v>
      </c>
      <c r="J334" s="185" t="s">
        <v>1643</v>
      </c>
      <c r="K334" s="185"/>
      <c r="L334" s="188">
        <v>44761</v>
      </c>
      <c r="M334" s="188">
        <v>44763</v>
      </c>
      <c r="N334" s="186" t="s">
        <v>1384</v>
      </c>
      <c r="O334" s="185" t="s">
        <v>961</v>
      </c>
      <c r="P334" s="185" t="s">
        <v>961</v>
      </c>
      <c r="Q334" s="186" t="s">
        <v>1624</v>
      </c>
      <c r="R334" s="189" t="s">
        <v>1385</v>
      </c>
      <c r="S334" s="190"/>
      <c r="T334" s="190"/>
      <c r="U334" s="190" t="s">
        <v>69</v>
      </c>
      <c r="V334" s="190" t="s">
        <v>929</v>
      </c>
      <c r="W334" s="190" t="s">
        <v>2103</v>
      </c>
      <c r="X334" s="190"/>
      <c r="Y334" s="190"/>
    </row>
    <row r="335" spans="1:25" ht="93.6">
      <c r="A335" s="185">
        <v>13</v>
      </c>
      <c r="B335" s="186" t="s">
        <v>2023</v>
      </c>
      <c r="C335" s="186" t="s">
        <v>2069</v>
      </c>
      <c r="D335" s="186" t="s">
        <v>2846</v>
      </c>
      <c r="E335" s="186" t="s">
        <v>2850</v>
      </c>
      <c r="F335" s="186" t="s">
        <v>1386</v>
      </c>
      <c r="G335" s="186" t="s">
        <v>1382</v>
      </c>
      <c r="H335" s="253" t="s">
        <v>2137</v>
      </c>
      <c r="I335" s="186" t="s">
        <v>1383</v>
      </c>
      <c r="J335" s="185" t="s">
        <v>1643</v>
      </c>
      <c r="K335" s="191"/>
      <c r="L335" s="188">
        <v>44761</v>
      </c>
      <c r="M335" s="188">
        <v>44763</v>
      </c>
      <c r="N335" s="186" t="s">
        <v>1387</v>
      </c>
      <c r="O335" s="185" t="s">
        <v>960</v>
      </c>
      <c r="P335" s="185" t="s">
        <v>960</v>
      </c>
      <c r="Q335" s="186" t="s">
        <v>1624</v>
      </c>
      <c r="R335" s="189" t="s">
        <v>1385</v>
      </c>
      <c r="S335" s="190"/>
      <c r="T335" s="190"/>
      <c r="U335" s="190" t="s">
        <v>69</v>
      </c>
      <c r="V335" s="190" t="s">
        <v>929</v>
      </c>
      <c r="W335" s="190" t="s">
        <v>2103</v>
      </c>
    </row>
    <row r="336" spans="1:25" ht="46.8">
      <c r="A336" s="185">
        <v>14</v>
      </c>
      <c r="B336" s="186" t="s">
        <v>2023</v>
      </c>
      <c r="C336" s="186" t="s">
        <v>2069</v>
      </c>
      <c r="D336" s="186" t="s">
        <v>2846</v>
      </c>
      <c r="E336" s="186" t="s">
        <v>2851</v>
      </c>
      <c r="F336" s="186" t="s">
        <v>2852</v>
      </c>
      <c r="G336" s="186" t="s">
        <v>2853</v>
      </c>
      <c r="H336" s="253" t="s">
        <v>2137</v>
      </c>
      <c r="I336" s="186" t="s">
        <v>2400</v>
      </c>
      <c r="J336" s="185" t="s">
        <v>1643</v>
      </c>
      <c r="K336" s="191"/>
      <c r="L336" s="188">
        <v>44869</v>
      </c>
      <c r="M336" s="188">
        <v>44870</v>
      </c>
      <c r="N336" s="186" t="s">
        <v>2854</v>
      </c>
      <c r="O336" s="185" t="s">
        <v>961</v>
      </c>
      <c r="P336" s="185" t="s">
        <v>961</v>
      </c>
      <c r="Q336" s="186" t="s">
        <v>1596</v>
      </c>
      <c r="R336" s="189" t="s">
        <v>1388</v>
      </c>
      <c r="S336" s="190"/>
      <c r="T336" s="190"/>
      <c r="U336" s="190" t="s">
        <v>69</v>
      </c>
      <c r="V336" s="190" t="s">
        <v>111</v>
      </c>
      <c r="W336" s="190" t="s">
        <v>2103</v>
      </c>
    </row>
    <row r="337" spans="1:25" ht="46.8">
      <c r="A337" s="185">
        <v>15</v>
      </c>
      <c r="B337" s="186" t="s">
        <v>2023</v>
      </c>
      <c r="C337" s="186" t="s">
        <v>2069</v>
      </c>
      <c r="D337" s="186" t="s">
        <v>2846</v>
      </c>
      <c r="E337" s="186" t="s">
        <v>2855</v>
      </c>
      <c r="F337" s="186" t="s">
        <v>2856</v>
      </c>
      <c r="G337" s="186" t="s">
        <v>2853</v>
      </c>
      <c r="H337" s="253" t="s">
        <v>2137</v>
      </c>
      <c r="I337" s="186" t="s">
        <v>2400</v>
      </c>
      <c r="J337" s="185" t="s">
        <v>1643</v>
      </c>
      <c r="K337" s="191"/>
      <c r="L337" s="188">
        <v>44869</v>
      </c>
      <c r="M337" s="188">
        <v>44870</v>
      </c>
      <c r="N337" s="186" t="s">
        <v>2854</v>
      </c>
      <c r="O337" s="185" t="s">
        <v>961</v>
      </c>
      <c r="P337" s="185" t="s">
        <v>961</v>
      </c>
      <c r="Q337" s="186" t="s">
        <v>1596</v>
      </c>
      <c r="R337" s="189" t="s">
        <v>1388</v>
      </c>
      <c r="S337" s="190"/>
      <c r="T337" s="190"/>
      <c r="U337" s="190" t="s">
        <v>69</v>
      </c>
      <c r="V337" s="190" t="s">
        <v>111</v>
      </c>
      <c r="W337" s="190" t="s">
        <v>2103</v>
      </c>
    </row>
    <row r="338" spans="1:25" ht="48.6">
      <c r="A338" s="185">
        <v>16</v>
      </c>
      <c r="B338" s="186" t="s">
        <v>2023</v>
      </c>
      <c r="C338" s="186" t="s">
        <v>2069</v>
      </c>
      <c r="D338" s="186" t="s">
        <v>2846</v>
      </c>
      <c r="E338" s="186" t="s">
        <v>2857</v>
      </c>
      <c r="F338" s="186" t="s">
        <v>2858</v>
      </c>
      <c r="G338" s="186" t="s">
        <v>2844</v>
      </c>
      <c r="H338" s="253" t="s">
        <v>2137</v>
      </c>
      <c r="I338" s="186" t="s">
        <v>2859</v>
      </c>
      <c r="J338" s="185" t="s">
        <v>1643</v>
      </c>
      <c r="K338" s="191"/>
      <c r="L338" s="188">
        <v>44800</v>
      </c>
      <c r="M338" s="188">
        <v>44800</v>
      </c>
      <c r="N338" s="186" t="s">
        <v>2860</v>
      </c>
      <c r="O338" s="185" t="s">
        <v>961</v>
      </c>
      <c r="P338" s="185" t="s">
        <v>961</v>
      </c>
      <c r="Q338" s="186" t="s">
        <v>1596</v>
      </c>
      <c r="R338" s="189" t="s">
        <v>1376</v>
      </c>
      <c r="S338" s="190"/>
      <c r="T338" s="190"/>
      <c r="U338" s="190" t="s">
        <v>69</v>
      </c>
      <c r="V338" s="190" t="s">
        <v>120</v>
      </c>
      <c r="W338" s="190" t="s">
        <v>2103</v>
      </c>
    </row>
    <row r="339" spans="1:25" ht="32.4">
      <c r="A339" s="185">
        <v>17</v>
      </c>
      <c r="B339" s="186" t="s">
        <v>2023</v>
      </c>
      <c r="C339" s="186" t="s">
        <v>2069</v>
      </c>
      <c r="D339" s="186" t="s">
        <v>2846</v>
      </c>
      <c r="E339" s="186" t="s">
        <v>2855</v>
      </c>
      <c r="F339" s="186" t="s">
        <v>2861</v>
      </c>
      <c r="G339" s="186" t="s">
        <v>2825</v>
      </c>
      <c r="H339" s="253" t="s">
        <v>2137</v>
      </c>
      <c r="I339" s="186" t="s">
        <v>2826</v>
      </c>
      <c r="J339" s="185" t="s">
        <v>1710</v>
      </c>
      <c r="K339" s="185"/>
      <c r="L339" s="188">
        <v>44701</v>
      </c>
      <c r="M339" s="188">
        <v>44701</v>
      </c>
      <c r="N339" s="186" t="s">
        <v>2862</v>
      </c>
      <c r="O339" s="185" t="s">
        <v>961</v>
      </c>
      <c r="P339" s="185" t="s">
        <v>961</v>
      </c>
      <c r="Q339" s="186" t="s">
        <v>1596</v>
      </c>
      <c r="R339" s="189" t="s">
        <v>1275</v>
      </c>
      <c r="S339" s="190"/>
      <c r="T339" s="190"/>
      <c r="U339" s="190" t="s">
        <v>69</v>
      </c>
      <c r="V339" s="190" t="s">
        <v>963</v>
      </c>
      <c r="W339" s="190" t="s">
        <v>2103</v>
      </c>
      <c r="X339" s="190"/>
      <c r="Y339" s="190"/>
    </row>
    <row r="340" spans="1:25" ht="48.6">
      <c r="A340" s="185">
        <v>18</v>
      </c>
      <c r="B340" s="186" t="s">
        <v>2023</v>
      </c>
      <c r="C340" s="186" t="s">
        <v>2069</v>
      </c>
      <c r="D340" s="186" t="s">
        <v>2846</v>
      </c>
      <c r="E340" s="186" t="s">
        <v>2857</v>
      </c>
      <c r="F340" s="186" t="s">
        <v>2863</v>
      </c>
      <c r="G340" s="186" t="s">
        <v>2825</v>
      </c>
      <c r="H340" s="253" t="s">
        <v>2137</v>
      </c>
      <c r="I340" s="186" t="s">
        <v>2826</v>
      </c>
      <c r="J340" s="185" t="s">
        <v>1710</v>
      </c>
      <c r="K340" s="185"/>
      <c r="L340" s="188">
        <v>44701</v>
      </c>
      <c r="M340" s="188">
        <v>44701</v>
      </c>
      <c r="N340" s="186" t="s">
        <v>2864</v>
      </c>
      <c r="O340" s="185" t="s">
        <v>961</v>
      </c>
      <c r="P340" s="185" t="s">
        <v>961</v>
      </c>
      <c r="Q340" s="186" t="s">
        <v>1596</v>
      </c>
      <c r="R340" s="189" t="s">
        <v>1275</v>
      </c>
      <c r="S340" s="190"/>
      <c r="T340" s="190"/>
      <c r="U340" s="190" t="s">
        <v>69</v>
      </c>
      <c r="V340" s="190" t="s">
        <v>963</v>
      </c>
      <c r="W340" s="190" t="s">
        <v>2103</v>
      </c>
      <c r="X340" s="190"/>
      <c r="Y340" s="190"/>
    </row>
    <row r="341" spans="1:25" ht="32.4">
      <c r="A341" s="185">
        <v>19</v>
      </c>
      <c r="B341" s="186" t="s">
        <v>2023</v>
      </c>
      <c r="C341" s="186" t="s">
        <v>2069</v>
      </c>
      <c r="D341" s="186" t="s">
        <v>2865</v>
      </c>
      <c r="E341" s="186" t="s">
        <v>2866</v>
      </c>
      <c r="F341" s="186" t="s">
        <v>2867</v>
      </c>
      <c r="G341" s="186" t="s">
        <v>2844</v>
      </c>
      <c r="H341" s="253" t="s">
        <v>2137</v>
      </c>
      <c r="I341" s="186" t="s">
        <v>2845</v>
      </c>
      <c r="J341" s="185" t="s">
        <v>1643</v>
      </c>
      <c r="K341" s="191"/>
      <c r="L341" s="188">
        <v>44800</v>
      </c>
      <c r="M341" s="188">
        <v>44800</v>
      </c>
      <c r="N341" s="186"/>
      <c r="O341" s="185" t="s">
        <v>961</v>
      </c>
      <c r="P341" s="185"/>
      <c r="Q341" s="186" t="s">
        <v>1596</v>
      </c>
      <c r="R341" s="189" t="s">
        <v>1376</v>
      </c>
      <c r="S341" s="190"/>
      <c r="T341" s="190"/>
      <c r="U341" s="190"/>
      <c r="V341" s="190"/>
      <c r="W341" s="190"/>
      <c r="X341" s="190"/>
      <c r="Y341" s="190"/>
    </row>
    <row r="342" spans="1:25" ht="54.6">
      <c r="A342" s="185">
        <v>20</v>
      </c>
      <c r="B342" s="204" t="s">
        <v>2023</v>
      </c>
      <c r="C342" s="199" t="s">
        <v>2069</v>
      </c>
      <c r="D342" s="199" t="s">
        <v>2868</v>
      </c>
      <c r="E342" s="204" t="s">
        <v>2869</v>
      </c>
      <c r="F342" s="204" t="s">
        <v>2870</v>
      </c>
      <c r="G342" s="186" t="s">
        <v>2689</v>
      </c>
      <c r="H342" s="253" t="s">
        <v>2137</v>
      </c>
      <c r="I342" s="186" t="s">
        <v>2334</v>
      </c>
      <c r="J342" s="185" t="s">
        <v>1710</v>
      </c>
      <c r="K342" s="185" t="s">
        <v>1643</v>
      </c>
      <c r="L342" s="188">
        <v>44695</v>
      </c>
      <c r="M342" s="188">
        <v>44695</v>
      </c>
      <c r="N342" s="186"/>
      <c r="O342" s="185" t="s">
        <v>960</v>
      </c>
      <c r="P342" s="185"/>
      <c r="Q342" s="186" t="s">
        <v>1596</v>
      </c>
      <c r="R342" s="254" t="s">
        <v>1217</v>
      </c>
      <c r="S342" s="261"/>
      <c r="T342" s="261"/>
      <c r="U342" s="261"/>
      <c r="V342" s="261"/>
      <c r="W342" s="261"/>
      <c r="X342" s="261"/>
    </row>
    <row r="343" spans="1:25" s="190" customFormat="1" ht="54.6">
      <c r="A343" s="185">
        <v>21</v>
      </c>
      <c r="B343" s="204" t="s">
        <v>2023</v>
      </c>
      <c r="C343" s="199" t="s">
        <v>2069</v>
      </c>
      <c r="D343" s="199" t="s">
        <v>2868</v>
      </c>
      <c r="E343" s="204" t="s">
        <v>2871</v>
      </c>
      <c r="F343" s="204" t="s">
        <v>2872</v>
      </c>
      <c r="G343" s="186" t="s">
        <v>2689</v>
      </c>
      <c r="H343" s="253" t="s">
        <v>2137</v>
      </c>
      <c r="I343" s="186" t="s">
        <v>2334</v>
      </c>
      <c r="J343" s="185" t="s">
        <v>1710</v>
      </c>
      <c r="K343" s="185" t="s">
        <v>1643</v>
      </c>
      <c r="L343" s="188">
        <v>44695</v>
      </c>
      <c r="M343" s="188">
        <v>44695</v>
      </c>
      <c r="N343" s="186"/>
      <c r="O343" s="185" t="s">
        <v>960</v>
      </c>
      <c r="P343" s="185"/>
      <c r="Q343" s="186" t="s">
        <v>1596</v>
      </c>
      <c r="R343" s="254" t="s">
        <v>1217</v>
      </c>
      <c r="S343" s="261"/>
      <c r="T343" s="261"/>
      <c r="U343" s="261"/>
      <c r="V343" s="261"/>
      <c r="W343" s="261"/>
      <c r="X343" s="261"/>
      <c r="Y343" s="82"/>
    </row>
    <row r="344" spans="1:25" ht="54.6">
      <c r="A344" s="185">
        <v>22</v>
      </c>
      <c r="B344" s="204" t="s">
        <v>2023</v>
      </c>
      <c r="C344" s="199" t="s">
        <v>2069</v>
      </c>
      <c r="D344" s="199" t="s">
        <v>2873</v>
      </c>
      <c r="E344" s="204" t="s">
        <v>2874</v>
      </c>
      <c r="F344" s="204" t="s">
        <v>2875</v>
      </c>
      <c r="G344" s="186" t="s">
        <v>2689</v>
      </c>
      <c r="H344" s="253" t="s">
        <v>2137</v>
      </c>
      <c r="I344" s="186" t="s">
        <v>2334</v>
      </c>
      <c r="J344" s="185" t="s">
        <v>1710</v>
      </c>
      <c r="K344" s="185" t="s">
        <v>1643</v>
      </c>
      <c r="L344" s="188">
        <v>44695</v>
      </c>
      <c r="M344" s="188">
        <v>44695</v>
      </c>
      <c r="N344" s="186"/>
      <c r="O344" s="185" t="s">
        <v>961</v>
      </c>
      <c r="P344" s="185"/>
      <c r="Q344" s="186" t="s">
        <v>1596</v>
      </c>
      <c r="R344" s="254" t="s">
        <v>1217</v>
      </c>
      <c r="S344" s="261"/>
      <c r="T344" s="261"/>
      <c r="U344" s="261"/>
      <c r="V344" s="261"/>
      <c r="W344" s="261"/>
      <c r="X344" s="261"/>
    </row>
    <row r="345" spans="1:25" ht="46.8">
      <c r="A345" s="185">
        <v>23</v>
      </c>
      <c r="B345" s="186" t="s">
        <v>2023</v>
      </c>
      <c r="C345" s="186" t="s">
        <v>2069</v>
      </c>
      <c r="D345" s="186" t="s">
        <v>2070</v>
      </c>
      <c r="E345" s="186" t="s">
        <v>2876</v>
      </c>
      <c r="F345" s="186" t="s">
        <v>1389</v>
      </c>
      <c r="G345" s="186" t="s">
        <v>1390</v>
      </c>
      <c r="H345" s="253" t="s">
        <v>2137</v>
      </c>
      <c r="I345" s="186" t="s">
        <v>2400</v>
      </c>
      <c r="J345" s="185" t="s">
        <v>1643</v>
      </c>
      <c r="K345" s="191"/>
      <c r="L345" s="188">
        <v>44882</v>
      </c>
      <c r="M345" s="188">
        <v>44884</v>
      </c>
      <c r="N345" s="186"/>
      <c r="O345" s="185" t="s">
        <v>960</v>
      </c>
      <c r="P345" s="185" t="s">
        <v>961</v>
      </c>
      <c r="Q345" s="186" t="s">
        <v>1624</v>
      </c>
      <c r="R345" s="189" t="s">
        <v>1391</v>
      </c>
      <c r="S345" s="190"/>
      <c r="T345" s="190"/>
      <c r="U345" s="190" t="s">
        <v>69</v>
      </c>
      <c r="V345" s="190" t="s">
        <v>111</v>
      </c>
      <c r="W345" s="190" t="s">
        <v>2103</v>
      </c>
    </row>
    <row r="346" spans="1:25" ht="62.4">
      <c r="A346" s="185">
        <v>24</v>
      </c>
      <c r="B346" s="186" t="s">
        <v>2023</v>
      </c>
      <c r="C346" s="186" t="s">
        <v>2069</v>
      </c>
      <c r="D346" s="186" t="s">
        <v>2070</v>
      </c>
      <c r="E346" s="186" t="s">
        <v>2877</v>
      </c>
      <c r="F346" s="186" t="s">
        <v>1392</v>
      </c>
      <c r="G346" s="186" t="s">
        <v>1393</v>
      </c>
      <c r="H346" s="253" t="s">
        <v>2137</v>
      </c>
      <c r="I346" s="186" t="s">
        <v>2878</v>
      </c>
      <c r="J346" s="185" t="s">
        <v>1710</v>
      </c>
      <c r="K346" s="191"/>
      <c r="L346" s="188">
        <v>44843</v>
      </c>
      <c r="M346" s="188">
        <v>44843</v>
      </c>
      <c r="N346" s="186"/>
      <c r="O346" s="185" t="s">
        <v>960</v>
      </c>
      <c r="P346" s="185" t="s">
        <v>961</v>
      </c>
      <c r="Q346" s="186" t="s">
        <v>1624</v>
      </c>
      <c r="R346" s="186"/>
      <c r="S346" s="190"/>
      <c r="T346" s="190"/>
      <c r="U346" s="190" t="s">
        <v>69</v>
      </c>
      <c r="V346" s="190" t="s">
        <v>70</v>
      </c>
      <c r="W346" s="190" t="s">
        <v>2103</v>
      </c>
    </row>
    <row r="347" spans="1:25" ht="93.6">
      <c r="A347" s="185">
        <v>25</v>
      </c>
      <c r="B347" s="186" t="s">
        <v>2023</v>
      </c>
      <c r="C347" s="186" t="s">
        <v>2069</v>
      </c>
      <c r="D347" s="186" t="s">
        <v>2070</v>
      </c>
      <c r="E347" s="186" t="s">
        <v>2879</v>
      </c>
      <c r="F347" s="186" t="s">
        <v>1394</v>
      </c>
      <c r="G347" s="186" t="s">
        <v>1395</v>
      </c>
      <c r="H347" s="253" t="s">
        <v>2137</v>
      </c>
      <c r="I347" s="186" t="s">
        <v>1396</v>
      </c>
      <c r="J347" s="185" t="s">
        <v>1643</v>
      </c>
      <c r="K347" s="191"/>
      <c r="L347" s="188">
        <v>44747</v>
      </c>
      <c r="M347" s="188">
        <v>44751</v>
      </c>
      <c r="N347" s="186"/>
      <c r="O347" s="185" t="s">
        <v>961</v>
      </c>
      <c r="P347" s="185" t="s">
        <v>960</v>
      </c>
      <c r="Q347" s="186" t="s">
        <v>1624</v>
      </c>
      <c r="R347" s="189" t="s">
        <v>1397</v>
      </c>
      <c r="S347" s="190"/>
      <c r="T347" s="190"/>
      <c r="U347" s="190" t="s">
        <v>69</v>
      </c>
      <c r="V347" s="190" t="s">
        <v>929</v>
      </c>
      <c r="W347" s="190" t="s">
        <v>2103</v>
      </c>
    </row>
    <row r="348" spans="1:25" ht="47.4">
      <c r="A348" s="185">
        <v>26</v>
      </c>
      <c r="B348" s="186" t="s">
        <v>2023</v>
      </c>
      <c r="C348" s="186" t="s">
        <v>2069</v>
      </c>
      <c r="D348" s="186" t="s">
        <v>2070</v>
      </c>
      <c r="E348" s="186" t="s">
        <v>2880</v>
      </c>
      <c r="F348" s="186" t="s">
        <v>2881</v>
      </c>
      <c r="G348" s="186" t="s">
        <v>2882</v>
      </c>
      <c r="H348" s="253" t="s">
        <v>2137</v>
      </c>
      <c r="I348" s="186" t="s">
        <v>2674</v>
      </c>
      <c r="J348" s="185" t="s">
        <v>1710</v>
      </c>
      <c r="K348" s="185"/>
      <c r="L348" s="188">
        <v>44827</v>
      </c>
      <c r="M348" s="188">
        <v>44828</v>
      </c>
      <c r="N348" s="186"/>
      <c r="O348" s="185" t="s">
        <v>960</v>
      </c>
      <c r="P348" s="185" t="s">
        <v>960</v>
      </c>
      <c r="Q348" s="186" t="s">
        <v>1596</v>
      </c>
      <c r="R348" s="189" t="s">
        <v>1398</v>
      </c>
      <c r="S348" s="190"/>
      <c r="T348" s="190"/>
      <c r="U348" s="190" t="s">
        <v>69</v>
      </c>
      <c r="V348" s="190" t="s">
        <v>106</v>
      </c>
      <c r="W348" s="190" t="s">
        <v>2103</v>
      </c>
      <c r="X348" s="190"/>
      <c r="Y348" s="190"/>
    </row>
    <row r="349" spans="1:25" ht="47.4">
      <c r="A349" s="185">
        <v>27</v>
      </c>
      <c r="B349" s="186" t="s">
        <v>2023</v>
      </c>
      <c r="C349" s="186" t="s">
        <v>2069</v>
      </c>
      <c r="D349" s="186" t="s">
        <v>2070</v>
      </c>
      <c r="E349" s="186" t="s">
        <v>2883</v>
      </c>
      <c r="F349" s="186" t="s">
        <v>2884</v>
      </c>
      <c r="G349" s="186" t="s">
        <v>2882</v>
      </c>
      <c r="H349" s="253" t="s">
        <v>2137</v>
      </c>
      <c r="I349" s="186" t="s">
        <v>2674</v>
      </c>
      <c r="J349" s="185" t="s">
        <v>1710</v>
      </c>
      <c r="K349" s="185"/>
      <c r="L349" s="188">
        <v>44827</v>
      </c>
      <c r="M349" s="188">
        <v>44828</v>
      </c>
      <c r="N349" s="186"/>
      <c r="O349" s="185" t="s">
        <v>960</v>
      </c>
      <c r="P349" s="185" t="s">
        <v>960</v>
      </c>
      <c r="Q349" s="186" t="s">
        <v>1596</v>
      </c>
      <c r="R349" s="189" t="s">
        <v>1398</v>
      </c>
      <c r="S349" s="190"/>
      <c r="T349" s="190"/>
      <c r="U349" s="190" t="s">
        <v>69</v>
      </c>
      <c r="V349" s="190" t="s">
        <v>106</v>
      </c>
      <c r="W349" s="190" t="s">
        <v>2103</v>
      </c>
      <c r="X349" s="190"/>
      <c r="Y349" s="190"/>
    </row>
    <row r="350" spans="1:25" ht="48.6">
      <c r="A350" s="185">
        <v>28</v>
      </c>
      <c r="B350" s="186" t="s">
        <v>2023</v>
      </c>
      <c r="C350" s="230" t="s">
        <v>2069</v>
      </c>
      <c r="D350" s="230" t="s">
        <v>2816</v>
      </c>
      <c r="E350" s="233" t="s">
        <v>2885</v>
      </c>
      <c r="F350" s="233" t="s">
        <v>2886</v>
      </c>
      <c r="G350" s="230" t="s">
        <v>2887</v>
      </c>
      <c r="H350" s="253" t="s">
        <v>2137</v>
      </c>
      <c r="I350" s="230" t="s">
        <v>2888</v>
      </c>
      <c r="J350" s="230" t="s">
        <v>1710</v>
      </c>
      <c r="K350" s="185"/>
      <c r="L350" s="245">
        <v>44849</v>
      </c>
      <c r="M350" s="245">
        <v>44849</v>
      </c>
      <c r="N350" s="186"/>
      <c r="O350" s="185" t="s">
        <v>960</v>
      </c>
      <c r="P350" s="230" t="s">
        <v>1710</v>
      </c>
      <c r="Q350" s="230" t="s">
        <v>1596</v>
      </c>
      <c r="R350" s="189"/>
      <c r="S350" s="190"/>
      <c r="T350" s="190"/>
      <c r="U350" s="190"/>
      <c r="V350" s="190"/>
      <c r="W350" s="190"/>
      <c r="X350" s="190"/>
      <c r="Y350" s="190"/>
    </row>
    <row r="351" spans="1:25" ht="48.6">
      <c r="A351" s="185">
        <v>29</v>
      </c>
      <c r="B351" s="186" t="s">
        <v>2023</v>
      </c>
      <c r="C351" s="230" t="s">
        <v>2069</v>
      </c>
      <c r="D351" s="230" t="s">
        <v>2889</v>
      </c>
      <c r="E351" s="233" t="s">
        <v>2890</v>
      </c>
      <c r="F351" s="238" t="s">
        <v>2891</v>
      </c>
      <c r="G351" s="230" t="s">
        <v>2892</v>
      </c>
      <c r="H351" s="253" t="s">
        <v>2137</v>
      </c>
      <c r="I351" s="230" t="s">
        <v>2893</v>
      </c>
      <c r="J351" s="230" t="s">
        <v>1710</v>
      </c>
      <c r="K351" s="185"/>
      <c r="L351" s="245">
        <v>44903</v>
      </c>
      <c r="M351" s="245">
        <v>44903</v>
      </c>
      <c r="N351" s="186"/>
      <c r="O351" s="185" t="s">
        <v>961</v>
      </c>
      <c r="P351" s="230" t="s">
        <v>1710</v>
      </c>
      <c r="Q351" s="230" t="s">
        <v>1596</v>
      </c>
      <c r="R351" s="189"/>
      <c r="S351" s="190"/>
      <c r="T351" s="190"/>
      <c r="U351" s="190"/>
      <c r="V351" s="190"/>
      <c r="W351" s="190"/>
      <c r="X351" s="190"/>
      <c r="Y351" s="190"/>
    </row>
    <row r="352" spans="1:25" ht="48.6">
      <c r="A352" s="185">
        <v>30</v>
      </c>
      <c r="B352" s="186" t="s">
        <v>2023</v>
      </c>
      <c r="C352" s="230" t="s">
        <v>2069</v>
      </c>
      <c r="D352" s="230" t="s">
        <v>2889</v>
      </c>
      <c r="E352" s="233" t="s">
        <v>2894</v>
      </c>
      <c r="F352" s="233" t="s">
        <v>2895</v>
      </c>
      <c r="G352" s="230" t="s">
        <v>2896</v>
      </c>
      <c r="H352" s="253" t="s">
        <v>2137</v>
      </c>
      <c r="I352" s="230" t="s">
        <v>2897</v>
      </c>
      <c r="J352" s="230" t="s">
        <v>1710</v>
      </c>
      <c r="K352" s="185"/>
      <c r="L352" s="245">
        <v>44636</v>
      </c>
      <c r="M352" s="245">
        <v>44636</v>
      </c>
      <c r="N352" s="186"/>
      <c r="O352" s="185" t="s">
        <v>961</v>
      </c>
      <c r="P352" s="230" t="s">
        <v>1710</v>
      </c>
      <c r="Q352" s="230" t="s">
        <v>1596</v>
      </c>
      <c r="R352" s="189"/>
      <c r="S352" s="190"/>
      <c r="T352" s="190"/>
      <c r="U352" s="190"/>
      <c r="V352" s="190"/>
      <c r="W352" s="190"/>
      <c r="X352" s="190"/>
      <c r="Y352" s="190"/>
    </row>
    <row r="353" spans="1:25" ht="48.6">
      <c r="A353" s="185">
        <v>31</v>
      </c>
      <c r="B353" s="186" t="s">
        <v>2023</v>
      </c>
      <c r="C353" s="230" t="s">
        <v>2069</v>
      </c>
      <c r="D353" s="230" t="s">
        <v>2898</v>
      </c>
      <c r="E353" s="233" t="s">
        <v>2899</v>
      </c>
      <c r="F353" s="262" t="s">
        <v>2900</v>
      </c>
      <c r="G353" s="230" t="s">
        <v>2901</v>
      </c>
      <c r="H353" s="253" t="s">
        <v>2137</v>
      </c>
      <c r="I353" s="230" t="s">
        <v>2902</v>
      </c>
      <c r="J353" s="230" t="s">
        <v>1710</v>
      </c>
      <c r="K353" s="185"/>
      <c r="L353" s="245">
        <v>44800</v>
      </c>
      <c r="M353" s="245">
        <v>44800</v>
      </c>
      <c r="N353" s="186"/>
      <c r="O353" s="185" t="s">
        <v>960</v>
      </c>
      <c r="P353" s="230" t="s">
        <v>1710</v>
      </c>
      <c r="Q353" s="230" t="s">
        <v>1596</v>
      </c>
      <c r="R353" s="189"/>
      <c r="S353" s="190"/>
      <c r="T353" s="190"/>
      <c r="U353" s="190"/>
      <c r="V353" s="190"/>
      <c r="W353" s="190"/>
      <c r="X353" s="190"/>
      <c r="Y353" s="190"/>
    </row>
    <row r="354" spans="1:25" ht="64.8">
      <c r="A354" s="185">
        <v>32</v>
      </c>
      <c r="B354" s="186" t="s">
        <v>2023</v>
      </c>
      <c r="C354" s="230" t="s">
        <v>2069</v>
      </c>
      <c r="D354" s="230" t="s">
        <v>2903</v>
      </c>
      <c r="E354" s="233" t="s">
        <v>2904</v>
      </c>
      <c r="F354" s="233" t="s">
        <v>2905</v>
      </c>
      <c r="G354" s="230" t="s">
        <v>2906</v>
      </c>
      <c r="H354" s="253" t="s">
        <v>2137</v>
      </c>
      <c r="I354" s="230" t="s">
        <v>2907</v>
      </c>
      <c r="J354" s="230" t="s">
        <v>1710</v>
      </c>
      <c r="K354" s="185"/>
      <c r="L354" s="245">
        <v>44913</v>
      </c>
      <c r="M354" s="245">
        <v>44913</v>
      </c>
      <c r="N354" s="186"/>
      <c r="O354" s="185" t="s">
        <v>961</v>
      </c>
      <c r="P354" s="230" t="s">
        <v>1710</v>
      </c>
      <c r="Q354" s="230" t="s">
        <v>1596</v>
      </c>
      <c r="R354" s="189"/>
      <c r="S354" s="190"/>
      <c r="T354" s="190"/>
      <c r="U354" s="190"/>
      <c r="V354" s="190"/>
      <c r="W354" s="190"/>
      <c r="X354" s="190"/>
      <c r="Y354" s="190"/>
    </row>
    <row r="355" spans="1:25" ht="48.6">
      <c r="A355" s="185">
        <v>33</v>
      </c>
      <c r="B355" s="186" t="s">
        <v>2023</v>
      </c>
      <c r="C355" s="230" t="s">
        <v>2069</v>
      </c>
      <c r="D355" s="230" t="s">
        <v>2903</v>
      </c>
      <c r="E355" s="233" t="s">
        <v>2908</v>
      </c>
      <c r="F355" s="233" t="s">
        <v>2909</v>
      </c>
      <c r="G355" s="230" t="s">
        <v>2901</v>
      </c>
      <c r="H355" s="253" t="s">
        <v>2137</v>
      </c>
      <c r="I355" s="230" t="s">
        <v>2902</v>
      </c>
      <c r="J355" s="230" t="s">
        <v>1710</v>
      </c>
      <c r="K355" s="185"/>
      <c r="L355" s="245">
        <v>44800</v>
      </c>
      <c r="M355" s="245">
        <v>44800</v>
      </c>
      <c r="N355" s="186"/>
      <c r="O355" s="185" t="s">
        <v>961</v>
      </c>
      <c r="P355" s="230" t="s">
        <v>1710</v>
      </c>
      <c r="Q355" s="230" t="s">
        <v>1596</v>
      </c>
      <c r="R355" s="189"/>
      <c r="S355" s="190"/>
      <c r="T355" s="190"/>
      <c r="U355" s="190"/>
      <c r="V355" s="190"/>
      <c r="W355" s="190"/>
      <c r="X355" s="190"/>
      <c r="Y355" s="190"/>
    </row>
    <row r="356" spans="1:25" ht="64.2">
      <c r="A356" s="185">
        <v>34</v>
      </c>
      <c r="B356" s="186" t="s">
        <v>2023</v>
      </c>
      <c r="C356" s="230" t="s">
        <v>2069</v>
      </c>
      <c r="D356" s="230" t="s">
        <v>2910</v>
      </c>
      <c r="E356" s="233" t="s">
        <v>2911</v>
      </c>
      <c r="F356" s="233" t="s">
        <v>1399</v>
      </c>
      <c r="G356" s="230" t="s">
        <v>2912</v>
      </c>
      <c r="H356" s="253" t="s">
        <v>2137</v>
      </c>
      <c r="I356" s="230" t="s">
        <v>2913</v>
      </c>
      <c r="J356" s="230" t="s">
        <v>1710</v>
      </c>
      <c r="K356" s="185"/>
      <c r="L356" s="245">
        <v>44812</v>
      </c>
      <c r="M356" s="245">
        <v>44812</v>
      </c>
      <c r="N356" s="186"/>
      <c r="O356" s="185" t="s">
        <v>961</v>
      </c>
      <c r="P356" s="230" t="s">
        <v>1710</v>
      </c>
      <c r="Q356" s="230" t="s">
        <v>1596</v>
      </c>
      <c r="R356" s="189" t="s">
        <v>982</v>
      </c>
      <c r="S356" s="190"/>
      <c r="T356" s="190"/>
      <c r="U356" s="190"/>
      <c r="V356" s="190"/>
      <c r="W356" s="190"/>
      <c r="X356" s="190"/>
      <c r="Y356" s="190"/>
    </row>
    <row r="357" spans="1:25" ht="48.6">
      <c r="A357" s="185">
        <v>35</v>
      </c>
      <c r="B357" s="186" t="s">
        <v>2023</v>
      </c>
      <c r="C357" s="230" t="s">
        <v>2069</v>
      </c>
      <c r="D357" s="230" t="s">
        <v>2910</v>
      </c>
      <c r="E357" s="233" t="s">
        <v>2914</v>
      </c>
      <c r="F357" s="233" t="s">
        <v>2915</v>
      </c>
      <c r="G357" s="230" t="s">
        <v>2901</v>
      </c>
      <c r="H357" s="253" t="s">
        <v>2137</v>
      </c>
      <c r="I357" s="230" t="s">
        <v>2902</v>
      </c>
      <c r="J357" s="230" t="s">
        <v>1710</v>
      </c>
      <c r="K357" s="185"/>
      <c r="L357" s="245">
        <v>44800</v>
      </c>
      <c r="M357" s="245">
        <v>44800</v>
      </c>
      <c r="N357" s="186"/>
      <c r="O357" s="185" t="s">
        <v>961</v>
      </c>
      <c r="P357" s="230" t="s">
        <v>1643</v>
      </c>
      <c r="Q357" s="230" t="s">
        <v>1596</v>
      </c>
      <c r="R357" s="189"/>
      <c r="S357" s="190"/>
      <c r="T357" s="190"/>
      <c r="U357" s="190"/>
      <c r="V357" s="190"/>
      <c r="W357" s="190"/>
      <c r="X357" s="190"/>
      <c r="Y357" s="190"/>
    </row>
    <row r="358" spans="1:25" ht="32.4">
      <c r="A358" s="192"/>
      <c r="B358" s="193"/>
      <c r="C358" s="194" t="s">
        <v>2916</v>
      </c>
      <c r="D358" s="195"/>
      <c r="E358" s="195"/>
      <c r="F358" s="195"/>
      <c r="G358" s="195"/>
      <c r="H358" s="196"/>
      <c r="I358" s="195" t="s">
        <v>2917</v>
      </c>
      <c r="J358" s="195" t="s">
        <v>2918</v>
      </c>
      <c r="K358" s="197"/>
      <c r="L358" s="195"/>
      <c r="M358" s="195"/>
      <c r="N358" s="192"/>
      <c r="O358" s="192"/>
      <c r="P358" s="192"/>
      <c r="Q358" s="192"/>
      <c r="R358" s="198"/>
    </row>
  </sheetData>
  <mergeCells count="18">
    <mergeCell ref="O2:O3"/>
    <mergeCell ref="P2:P3"/>
    <mergeCell ref="A1:R1"/>
    <mergeCell ref="A2:A3"/>
    <mergeCell ref="B2:B3"/>
    <mergeCell ref="C2:C3"/>
    <mergeCell ref="D2:D3"/>
    <mergeCell ref="E2:E3"/>
    <mergeCell ref="F2:F3"/>
    <mergeCell ref="G2:G3"/>
    <mergeCell ref="H2:H3"/>
    <mergeCell ref="I2:I3"/>
    <mergeCell ref="Q2:Q3"/>
    <mergeCell ref="R2:R3"/>
    <mergeCell ref="J2:J3"/>
    <mergeCell ref="K2:K3"/>
    <mergeCell ref="L2:M2"/>
    <mergeCell ref="N2:N3"/>
  </mergeCells>
  <phoneticPr fontId="18" type="noConversion"/>
  <hyperlinks>
    <hyperlink ref="R4" r:id="rId1" xr:uid="{00000000-0004-0000-0200-000000000000}"/>
    <hyperlink ref="R5" r:id="rId2" xr:uid="{00000000-0004-0000-0200-000001000000}"/>
    <hyperlink ref="R6" r:id="rId3" xr:uid="{00000000-0004-0000-0200-000002000000}"/>
    <hyperlink ref="R9" r:id="rId4" xr:uid="{00000000-0004-0000-0200-000003000000}"/>
    <hyperlink ref="R10" r:id="rId5" xr:uid="{00000000-0004-0000-0200-000004000000}"/>
    <hyperlink ref="R11" r:id="rId6" xr:uid="{00000000-0004-0000-0200-000005000000}"/>
    <hyperlink ref="R12" r:id="rId7" xr:uid="{00000000-0004-0000-0200-000006000000}"/>
    <hyperlink ref="R13" r:id="rId8" xr:uid="{00000000-0004-0000-0200-000007000000}"/>
    <hyperlink ref="R18" r:id="rId9" xr:uid="{00000000-0004-0000-0200-000008000000}"/>
    <hyperlink ref="R20" r:id="rId10" xr:uid="{00000000-0004-0000-0200-000009000000}"/>
    <hyperlink ref="R22" r:id="rId11" xr:uid="{00000000-0004-0000-0200-00000A000000}"/>
    <hyperlink ref="R23" r:id="rId12" xr:uid="{00000000-0004-0000-0200-00000B000000}"/>
    <hyperlink ref="R24" r:id="rId13" xr:uid="{00000000-0004-0000-0200-00000C000000}"/>
    <hyperlink ref="R25" r:id="rId14" xr:uid="{00000000-0004-0000-0200-00000D000000}"/>
    <hyperlink ref="R26" r:id="rId15" xr:uid="{00000000-0004-0000-0200-00000E000000}"/>
    <hyperlink ref="R38" r:id="rId16" xr:uid="{00000000-0004-0000-0200-00000F000000}"/>
    <hyperlink ref="R40" r:id="rId17" xr:uid="{00000000-0004-0000-0200-000010000000}"/>
    <hyperlink ref="R41" r:id="rId18" xr:uid="{00000000-0004-0000-0200-000011000000}"/>
    <hyperlink ref="R45" r:id="rId19" xr:uid="{00000000-0004-0000-0200-000012000000}"/>
    <hyperlink ref="R46" r:id="rId20" xr:uid="{00000000-0004-0000-0200-000013000000}"/>
    <hyperlink ref="R49" r:id="rId21" xr:uid="{00000000-0004-0000-0200-000014000000}"/>
    <hyperlink ref="R50" r:id="rId22" xr:uid="{00000000-0004-0000-0200-000015000000}"/>
    <hyperlink ref="R51" r:id="rId23" xr:uid="{00000000-0004-0000-0200-000016000000}"/>
    <hyperlink ref="R71" r:id="rId24" xr:uid="{00000000-0004-0000-0200-000017000000}"/>
    <hyperlink ref="R72" r:id="rId25" xr:uid="{00000000-0004-0000-0200-000018000000}"/>
    <hyperlink ref="R73" r:id="rId26" xr:uid="{00000000-0004-0000-0200-000019000000}"/>
    <hyperlink ref="R74" r:id="rId27" xr:uid="{00000000-0004-0000-0200-00001A000000}"/>
    <hyperlink ref="R75" r:id="rId28" xr:uid="{00000000-0004-0000-0200-00001B000000}"/>
    <hyperlink ref="R76" r:id="rId29" xr:uid="{00000000-0004-0000-0200-00001C000000}"/>
    <hyperlink ref="R104" r:id="rId30" xr:uid="{00000000-0004-0000-0200-00001D000000}"/>
    <hyperlink ref="R107" r:id="rId31" xr:uid="{00000000-0004-0000-0200-00001E000000}"/>
    <hyperlink ref="R108" r:id="rId32" xr:uid="{00000000-0004-0000-0200-00001F000000}"/>
    <hyperlink ref="R109" r:id="rId33" xr:uid="{00000000-0004-0000-0200-000020000000}"/>
    <hyperlink ref="R110" r:id="rId34" xr:uid="{00000000-0004-0000-0200-000021000000}"/>
    <hyperlink ref="R112" r:id="rId35" xr:uid="{00000000-0004-0000-0200-000022000000}"/>
    <hyperlink ref="R113" r:id="rId36" xr:uid="{00000000-0004-0000-0200-000023000000}"/>
    <hyperlink ref="R114" r:id="rId37" xr:uid="{00000000-0004-0000-0200-000024000000}"/>
    <hyperlink ref="R115" r:id="rId38" xr:uid="{00000000-0004-0000-0200-000025000000}"/>
    <hyperlink ref="R116" r:id="rId39" xr:uid="{00000000-0004-0000-0200-000026000000}"/>
    <hyperlink ref="R117" r:id="rId40" xr:uid="{00000000-0004-0000-0200-000027000000}"/>
    <hyperlink ref="R118" r:id="rId41" xr:uid="{00000000-0004-0000-0200-000028000000}"/>
    <hyperlink ref="R120" r:id="rId42" xr:uid="{00000000-0004-0000-0200-000029000000}"/>
    <hyperlink ref="R121" r:id="rId43" xr:uid="{00000000-0004-0000-0200-00002A000000}"/>
    <hyperlink ref="R123" r:id="rId44" xr:uid="{00000000-0004-0000-0200-00002B000000}"/>
    <hyperlink ref="R124" r:id="rId45" xr:uid="{00000000-0004-0000-0200-00002C000000}"/>
    <hyperlink ref="R125" r:id="rId46" xr:uid="{00000000-0004-0000-0200-00002D000000}"/>
    <hyperlink ref="R126" r:id="rId47" xr:uid="{00000000-0004-0000-0200-00002E000000}"/>
    <hyperlink ref="R127" r:id="rId48" xr:uid="{00000000-0004-0000-0200-00002F000000}"/>
    <hyperlink ref="R128" r:id="rId49" xr:uid="{00000000-0004-0000-0200-000030000000}"/>
    <hyperlink ref="R130" r:id="rId50" xr:uid="{00000000-0004-0000-0200-000031000000}"/>
    <hyperlink ref="R132" r:id="rId51" xr:uid="{00000000-0004-0000-0200-000032000000}"/>
    <hyperlink ref="R133" r:id="rId52" xr:uid="{00000000-0004-0000-0200-000033000000}"/>
    <hyperlink ref="R134" r:id="rId53" xr:uid="{00000000-0004-0000-0200-000034000000}"/>
    <hyperlink ref="R135" r:id="rId54" xr:uid="{00000000-0004-0000-0200-000035000000}"/>
    <hyperlink ref="R137" r:id="rId55" xr:uid="{00000000-0004-0000-0200-000036000000}"/>
    <hyperlink ref="R138" r:id="rId56" xr:uid="{00000000-0004-0000-0200-000037000000}"/>
    <hyperlink ref="R140" r:id="rId57" xr:uid="{00000000-0004-0000-0200-000038000000}"/>
    <hyperlink ref="R142" r:id="rId58" xr:uid="{00000000-0004-0000-0200-000039000000}"/>
    <hyperlink ref="R143" r:id="rId59" xr:uid="{00000000-0004-0000-0200-00003A000000}"/>
    <hyperlink ref="R144" r:id="rId60" xr:uid="{00000000-0004-0000-0200-00003B000000}"/>
    <hyperlink ref="R145" r:id="rId61" xr:uid="{00000000-0004-0000-0200-00003C000000}"/>
    <hyperlink ref="R146" r:id="rId62" xr:uid="{00000000-0004-0000-0200-00003D000000}"/>
    <hyperlink ref="R147" r:id="rId63" xr:uid="{00000000-0004-0000-0200-00003E000000}"/>
    <hyperlink ref="R148" r:id="rId64" xr:uid="{00000000-0004-0000-0200-00003F000000}"/>
    <hyperlink ref="R149" r:id="rId65" xr:uid="{00000000-0004-0000-0200-000040000000}"/>
    <hyperlink ref="R150" r:id="rId66" xr:uid="{00000000-0004-0000-0200-000041000000}"/>
    <hyperlink ref="R151" r:id="rId67" xr:uid="{00000000-0004-0000-0200-000042000000}"/>
    <hyperlink ref="R152" r:id="rId68" xr:uid="{00000000-0004-0000-0200-000043000000}"/>
    <hyperlink ref="R153" r:id="rId69" xr:uid="{00000000-0004-0000-0200-000044000000}"/>
    <hyperlink ref="R154" r:id="rId70" xr:uid="{00000000-0004-0000-0200-000045000000}"/>
    <hyperlink ref="R155" r:id="rId71" xr:uid="{00000000-0004-0000-0200-000046000000}"/>
    <hyperlink ref="R156" r:id="rId72" xr:uid="{00000000-0004-0000-0200-000047000000}"/>
    <hyperlink ref="R157" r:id="rId73" xr:uid="{00000000-0004-0000-0200-000048000000}"/>
    <hyperlink ref="R159" r:id="rId74" xr:uid="{00000000-0004-0000-0200-000049000000}"/>
    <hyperlink ref="R160" r:id="rId75" xr:uid="{00000000-0004-0000-0200-00004A000000}"/>
    <hyperlink ref="R161" r:id="rId76" xr:uid="{00000000-0004-0000-0200-00004B000000}"/>
    <hyperlink ref="R162" r:id="rId77" xr:uid="{00000000-0004-0000-0200-00004C000000}"/>
    <hyperlink ref="R164" r:id="rId78" xr:uid="{00000000-0004-0000-0200-00004D000000}"/>
    <hyperlink ref="R166" r:id="rId79" location=":~:text=4th%202022%20IEEE%20International%20Conference%20on%20Architecture%2C%20Construction%2C,the%20topics%20of%20Architecture%2C%20Construction%2C%20Environment%20and%20Hydraulics." xr:uid="{00000000-0004-0000-0200-00004E000000}"/>
    <hyperlink ref="R167" r:id="rId80" location=":~:text=4th%202022%20IEEE%20International%20Conference%20on%20Architecture%2C%20Construction%2C,the%20topics%20of%20Architecture%2C%20Construction%2C%20Environment%20and%20Hydraulics." xr:uid="{00000000-0004-0000-0200-00004F000000}"/>
    <hyperlink ref="R169" r:id="rId81" xr:uid="{00000000-0004-0000-0200-000050000000}"/>
    <hyperlink ref="R170" r:id="rId82" xr:uid="{00000000-0004-0000-0200-000051000000}"/>
    <hyperlink ref="R171" r:id="rId83" xr:uid="{00000000-0004-0000-0200-000052000000}"/>
    <hyperlink ref="R172" r:id="rId84" xr:uid="{00000000-0004-0000-0200-000053000000}"/>
    <hyperlink ref="R173" r:id="rId85" xr:uid="{00000000-0004-0000-0200-000054000000}"/>
    <hyperlink ref="R178" r:id="rId86" xr:uid="{00000000-0004-0000-0200-000055000000}"/>
    <hyperlink ref="R179" r:id="rId87" xr:uid="{00000000-0004-0000-0200-000056000000}"/>
    <hyperlink ref="R180" r:id="rId88" xr:uid="{00000000-0004-0000-0200-000057000000}"/>
    <hyperlink ref="R181" r:id="rId89" xr:uid="{00000000-0004-0000-0200-000058000000}"/>
    <hyperlink ref="R182" r:id="rId90" xr:uid="{00000000-0004-0000-0200-000059000000}"/>
    <hyperlink ref="R183" r:id="rId91" xr:uid="{00000000-0004-0000-0200-00005A000000}"/>
    <hyperlink ref="R184" r:id="rId92" location=":~:text=The%20Laser%20Congress%202022%20will%20be%20held%20from,state%20laser%20development%20along%20with%20recent%20new%20applications." xr:uid="{00000000-0004-0000-0200-00005B000000}"/>
    <hyperlink ref="R185" r:id="rId93" xr:uid="{00000000-0004-0000-0200-00005C000000}"/>
    <hyperlink ref="R186" r:id="rId94" xr:uid="{00000000-0004-0000-0200-00005D000000}"/>
    <hyperlink ref="R187" r:id="rId95" xr:uid="{00000000-0004-0000-0200-00005E000000}"/>
    <hyperlink ref="R198" r:id="rId96" xr:uid="{00000000-0004-0000-0200-00005F000000}"/>
    <hyperlink ref="R199" r:id="rId97" xr:uid="{00000000-0004-0000-0200-000060000000}"/>
    <hyperlink ref="R200" r:id="rId98" xr:uid="{00000000-0004-0000-0200-000061000000}"/>
    <hyperlink ref="R201" r:id="rId99" xr:uid="{00000000-0004-0000-0200-000062000000}"/>
    <hyperlink ref="R202" r:id="rId100" xr:uid="{00000000-0004-0000-0200-000063000000}"/>
    <hyperlink ref="R205" r:id="rId101" location=":~:text=The%208%20th%20IEEE%20International%20Conference%20on%20Applied,technology%20%26%20architecture%20engineering%20and%20other%20related%20fields." xr:uid="{00000000-0004-0000-0200-000064000000}"/>
    <hyperlink ref="R206" r:id="rId102" xr:uid="{00000000-0004-0000-0200-000065000000}"/>
    <hyperlink ref="R207" r:id="rId103" xr:uid="{00000000-0004-0000-0200-000066000000}"/>
    <hyperlink ref="R208" r:id="rId104" xr:uid="{00000000-0004-0000-0200-000067000000}"/>
    <hyperlink ref="R209" r:id="rId105" xr:uid="{00000000-0004-0000-0200-000068000000}"/>
    <hyperlink ref="R210" r:id="rId106" xr:uid="{00000000-0004-0000-0200-000069000000}"/>
    <hyperlink ref="R212" r:id="rId107" xr:uid="{00000000-0004-0000-0200-00006A000000}"/>
    <hyperlink ref="R214" r:id="rId108" xr:uid="{00000000-0004-0000-0200-00006B000000}"/>
    <hyperlink ref="R215" r:id="rId109" location=":~:text=The%208%20th%20IEEE%20International%20Conference%20on%20Applied,technology%20%26%20architecture%20engineering%20and%20other%20related%20fields." xr:uid="{00000000-0004-0000-0200-00006C000000}"/>
    <hyperlink ref="R216" r:id="rId110" xr:uid="{00000000-0004-0000-0200-00006D000000}"/>
    <hyperlink ref="R217" r:id="rId111" xr:uid="{00000000-0004-0000-0200-00006E000000}"/>
    <hyperlink ref="R218" r:id="rId112" xr:uid="{00000000-0004-0000-0200-00006F000000}"/>
    <hyperlink ref="R219" r:id="rId113" xr:uid="{00000000-0004-0000-0200-000070000000}"/>
    <hyperlink ref="R220" r:id="rId114" xr:uid="{00000000-0004-0000-0200-000071000000}"/>
    <hyperlink ref="R221" r:id="rId115" xr:uid="{00000000-0004-0000-0200-000072000000}"/>
    <hyperlink ref="R222" r:id="rId116" xr:uid="{00000000-0004-0000-0200-000073000000}"/>
    <hyperlink ref="R223" r:id="rId117" xr:uid="{00000000-0004-0000-0200-000074000000}"/>
    <hyperlink ref="R224" r:id="rId118" xr:uid="{00000000-0004-0000-0200-000075000000}"/>
    <hyperlink ref="R225" r:id="rId119" xr:uid="{00000000-0004-0000-0200-000076000000}"/>
    <hyperlink ref="R227" r:id="rId120" xr:uid="{00000000-0004-0000-0200-000077000000}"/>
    <hyperlink ref="R228" r:id="rId121" xr:uid="{00000000-0004-0000-0200-000078000000}"/>
    <hyperlink ref="R229" r:id="rId122" xr:uid="{00000000-0004-0000-0200-000079000000}"/>
    <hyperlink ref="R233" r:id="rId123" xr:uid="{00000000-0004-0000-0200-00007A000000}"/>
    <hyperlink ref="R234" r:id="rId124" xr:uid="{00000000-0004-0000-0200-00007B000000}"/>
    <hyperlink ref="R235" r:id="rId125" xr:uid="{00000000-0004-0000-0200-00007C000000}"/>
    <hyperlink ref="R236" r:id="rId126" xr:uid="{00000000-0004-0000-0200-00007D000000}"/>
    <hyperlink ref="R244" r:id="rId127" xr:uid="{00000000-0004-0000-0200-00007E000000}"/>
    <hyperlink ref="R250" r:id="rId128" xr:uid="{00000000-0004-0000-0200-00007F000000}"/>
    <hyperlink ref="R251" r:id="rId129" xr:uid="{00000000-0004-0000-0200-000080000000}"/>
    <hyperlink ref="R252" r:id="rId130" xr:uid="{00000000-0004-0000-0200-000081000000}"/>
    <hyperlink ref="R253" r:id="rId131" xr:uid="{00000000-0004-0000-0200-000082000000}"/>
    <hyperlink ref="R254" r:id="rId132" xr:uid="{00000000-0004-0000-0200-000083000000}"/>
    <hyperlink ref="R255" r:id="rId133" xr:uid="{00000000-0004-0000-0200-000084000000}"/>
    <hyperlink ref="R256" r:id="rId134" xr:uid="{00000000-0004-0000-0200-000085000000}"/>
    <hyperlink ref="R257" r:id="rId135" xr:uid="{00000000-0004-0000-0200-000086000000}"/>
    <hyperlink ref="R258" r:id="rId136" xr:uid="{00000000-0004-0000-0200-000087000000}"/>
    <hyperlink ref="R259" r:id="rId137" xr:uid="{00000000-0004-0000-0200-000088000000}"/>
    <hyperlink ref="R260" r:id="rId138" xr:uid="{00000000-0004-0000-0200-000089000000}"/>
    <hyperlink ref="R262" r:id="rId139" xr:uid="{00000000-0004-0000-0200-00008A000000}"/>
    <hyperlink ref="R264" r:id="rId140" xr:uid="{00000000-0004-0000-0200-00008B000000}"/>
    <hyperlink ref="R265" r:id="rId141" xr:uid="{00000000-0004-0000-0200-00008C000000}"/>
    <hyperlink ref="R266" r:id="rId142" xr:uid="{00000000-0004-0000-0200-00008D000000}"/>
    <hyperlink ref="R269" r:id="rId143" xr:uid="{00000000-0004-0000-0200-00008E000000}"/>
    <hyperlink ref="R271" r:id="rId144" xr:uid="{00000000-0004-0000-0200-00008F000000}"/>
    <hyperlink ref="R272" r:id="rId145" xr:uid="{00000000-0004-0000-0200-000090000000}"/>
    <hyperlink ref="R273" r:id="rId146" xr:uid="{00000000-0004-0000-0200-000091000000}"/>
    <hyperlink ref="R274" r:id="rId147" xr:uid="{00000000-0004-0000-0200-000092000000}"/>
    <hyperlink ref="R275" r:id="rId148" xr:uid="{00000000-0004-0000-0200-000093000000}"/>
    <hyperlink ref="R276" r:id="rId149" xr:uid="{00000000-0004-0000-0200-000094000000}"/>
    <hyperlink ref="R277" r:id="rId150" xr:uid="{00000000-0004-0000-0200-000095000000}"/>
    <hyperlink ref="R278" r:id="rId151" xr:uid="{00000000-0004-0000-0200-000096000000}"/>
    <hyperlink ref="R279" r:id="rId152" xr:uid="{00000000-0004-0000-0200-000097000000}"/>
    <hyperlink ref="R280" r:id="rId153" xr:uid="{00000000-0004-0000-0200-000098000000}"/>
    <hyperlink ref="R281" r:id="rId154" xr:uid="{00000000-0004-0000-0200-000099000000}"/>
    <hyperlink ref="R282" r:id="rId155" xr:uid="{00000000-0004-0000-0200-00009A000000}"/>
    <hyperlink ref="R283" r:id="rId156" xr:uid="{00000000-0004-0000-0200-00009B000000}"/>
    <hyperlink ref="R284" r:id="rId157" xr:uid="{00000000-0004-0000-0200-00009C000000}"/>
    <hyperlink ref="R285" r:id="rId158" xr:uid="{00000000-0004-0000-0200-00009D000000}"/>
    <hyperlink ref="R286" r:id="rId159" xr:uid="{00000000-0004-0000-0200-00009E000000}"/>
    <hyperlink ref="R287" r:id="rId160" xr:uid="{00000000-0004-0000-0200-00009F000000}"/>
    <hyperlink ref="R288" r:id="rId161" xr:uid="{00000000-0004-0000-0200-0000A0000000}"/>
    <hyperlink ref="R289" r:id="rId162" xr:uid="{00000000-0004-0000-0200-0000A1000000}"/>
    <hyperlink ref="R290" r:id="rId163" xr:uid="{00000000-0004-0000-0200-0000A2000000}"/>
    <hyperlink ref="R291" r:id="rId164" xr:uid="{00000000-0004-0000-0200-0000A3000000}"/>
    <hyperlink ref="R292" r:id="rId165" xr:uid="{00000000-0004-0000-0200-0000A4000000}"/>
    <hyperlink ref="R293" r:id="rId166" xr:uid="{00000000-0004-0000-0200-0000A5000000}"/>
    <hyperlink ref="R294" r:id="rId167" xr:uid="{00000000-0004-0000-0200-0000A6000000}"/>
    <hyperlink ref="R295" r:id="rId168" xr:uid="{00000000-0004-0000-0200-0000A7000000}"/>
    <hyperlink ref="R296" r:id="rId169" xr:uid="{00000000-0004-0000-0200-0000A8000000}"/>
    <hyperlink ref="R297" r:id="rId170" xr:uid="{00000000-0004-0000-0200-0000A9000000}"/>
    <hyperlink ref="R298" r:id="rId171" xr:uid="{00000000-0004-0000-0200-0000AA000000}"/>
    <hyperlink ref="R299" r:id="rId172" xr:uid="{00000000-0004-0000-0200-0000AB000000}"/>
    <hyperlink ref="R300" r:id="rId173" xr:uid="{00000000-0004-0000-0200-0000AC000000}"/>
    <hyperlink ref="R301" r:id="rId174" xr:uid="{00000000-0004-0000-0200-0000AD000000}"/>
    <hyperlink ref="R302" r:id="rId175" xr:uid="{00000000-0004-0000-0200-0000AE000000}"/>
    <hyperlink ref="R303" r:id="rId176" xr:uid="{00000000-0004-0000-0200-0000AF000000}"/>
    <hyperlink ref="R304" r:id="rId177" xr:uid="{00000000-0004-0000-0200-0000B0000000}"/>
    <hyperlink ref="R305" r:id="rId178" xr:uid="{00000000-0004-0000-0200-0000B1000000}"/>
    <hyperlink ref="R306" r:id="rId179" xr:uid="{00000000-0004-0000-0200-0000B2000000}"/>
    <hyperlink ref="R307" r:id="rId180" xr:uid="{00000000-0004-0000-0200-0000B3000000}"/>
    <hyperlink ref="R308" r:id="rId181" xr:uid="{00000000-0004-0000-0200-0000B4000000}"/>
    <hyperlink ref="R309" r:id="rId182" xr:uid="{00000000-0004-0000-0200-0000B5000000}"/>
    <hyperlink ref="R310" r:id="rId183" xr:uid="{00000000-0004-0000-0200-0000B6000000}"/>
    <hyperlink ref="R311" r:id="rId184" xr:uid="{00000000-0004-0000-0200-0000B7000000}"/>
    <hyperlink ref="R312" r:id="rId185" xr:uid="{00000000-0004-0000-0200-0000B8000000}"/>
    <hyperlink ref="R313" r:id="rId186" xr:uid="{00000000-0004-0000-0200-0000B9000000}"/>
    <hyperlink ref="R314" r:id="rId187" xr:uid="{00000000-0004-0000-0200-0000BA000000}"/>
    <hyperlink ref="R315" r:id="rId188" xr:uid="{00000000-0004-0000-0200-0000BB000000}"/>
    <hyperlink ref="R317" r:id="rId189" xr:uid="{00000000-0004-0000-0200-0000BC000000}"/>
    <hyperlink ref="R319" r:id="rId190" xr:uid="{00000000-0004-0000-0200-0000BD000000}"/>
    <hyperlink ref="R320" r:id="rId191" xr:uid="{00000000-0004-0000-0200-0000BE000000}"/>
    <hyperlink ref="R321" r:id="rId192" xr:uid="{00000000-0004-0000-0200-0000BF000000}"/>
    <hyperlink ref="R323" r:id="rId193" xr:uid="{00000000-0004-0000-0200-0000C0000000}"/>
    <hyperlink ref="R325" r:id="rId194" xr:uid="{00000000-0004-0000-0200-0000C1000000}"/>
    <hyperlink ref="R326" r:id="rId195" xr:uid="{00000000-0004-0000-0200-0000C2000000}"/>
    <hyperlink ref="R327" r:id="rId196" xr:uid="{00000000-0004-0000-0200-0000C3000000}"/>
    <hyperlink ref="R328" r:id="rId197" xr:uid="{00000000-0004-0000-0200-0000C4000000}"/>
    <hyperlink ref="R329" r:id="rId198" xr:uid="{00000000-0004-0000-0200-0000C5000000}"/>
    <hyperlink ref="R330" r:id="rId199" xr:uid="{00000000-0004-0000-0200-0000C6000000}"/>
    <hyperlink ref="R331" r:id="rId200" xr:uid="{00000000-0004-0000-0200-0000C7000000}"/>
    <hyperlink ref="R332" r:id="rId201" xr:uid="{00000000-0004-0000-0200-0000C8000000}"/>
    <hyperlink ref="R333" r:id="rId202" xr:uid="{00000000-0004-0000-0200-0000C9000000}"/>
    <hyperlink ref="R334" r:id="rId203" xr:uid="{00000000-0004-0000-0200-0000CA000000}"/>
    <hyperlink ref="R335" r:id="rId204" xr:uid="{00000000-0004-0000-0200-0000CB000000}"/>
    <hyperlink ref="R336" r:id="rId205" xr:uid="{00000000-0004-0000-0200-0000CC000000}"/>
    <hyperlink ref="R337" r:id="rId206" xr:uid="{00000000-0004-0000-0200-0000CD000000}"/>
    <hyperlink ref="R338" r:id="rId207" xr:uid="{00000000-0004-0000-0200-0000CE000000}"/>
    <hyperlink ref="R339" r:id="rId208" xr:uid="{00000000-0004-0000-0200-0000CF000000}"/>
    <hyperlink ref="R340" r:id="rId209" xr:uid="{00000000-0004-0000-0200-0000D0000000}"/>
    <hyperlink ref="R341" r:id="rId210" xr:uid="{00000000-0004-0000-0200-0000D1000000}"/>
    <hyperlink ref="R342" r:id="rId211" xr:uid="{00000000-0004-0000-0200-0000D2000000}"/>
    <hyperlink ref="R343" r:id="rId212" xr:uid="{00000000-0004-0000-0200-0000D3000000}"/>
    <hyperlink ref="R344" r:id="rId213" xr:uid="{00000000-0004-0000-0200-0000D4000000}"/>
    <hyperlink ref="R345" r:id="rId214" xr:uid="{00000000-0004-0000-0200-0000D5000000}"/>
    <hyperlink ref="R347" r:id="rId215" xr:uid="{00000000-0004-0000-0200-0000D6000000}"/>
    <hyperlink ref="R348" r:id="rId216" xr:uid="{00000000-0004-0000-0200-0000D7000000}"/>
    <hyperlink ref="R349" r:id="rId217" xr:uid="{00000000-0004-0000-0200-0000D8000000}"/>
  </hyperlinks>
  <pageMargins left="0.31535433070866142" right="0.31535433070866142" top="0.74803149606299213" bottom="0.74803149606299213" header="0.3543307086614173" footer="0.3543307086614173"/>
  <pageSetup paperSize="0" fitToWidth="0" fitToHeight="0" orientation="landscape" horizontalDpi="0" verticalDpi="0" copies="0"/>
  <headerFooter alignWithMargins="0"/>
  <legacyDrawing r:id="rId2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
  <sheetViews>
    <sheetView workbookViewId="0">
      <selection sqref="A1:N1"/>
    </sheetView>
  </sheetViews>
  <sheetFormatPr defaultRowHeight="16.2"/>
  <cols>
    <col min="1" max="5" width="8.88671875" style="67" customWidth="1"/>
    <col min="6" max="6" width="24.33203125" style="67" customWidth="1"/>
    <col min="7" max="7" width="20.88671875" style="67" customWidth="1"/>
    <col min="8" max="8" width="34.109375" style="67" customWidth="1"/>
    <col min="9" max="9" width="17.5546875" style="67" customWidth="1"/>
    <col min="10" max="10" width="18.44140625" style="67" customWidth="1"/>
    <col min="11" max="11" width="13.44140625" style="67" customWidth="1"/>
    <col min="12" max="13" width="15.5546875" style="67" customWidth="1"/>
    <col min="14" max="1024" width="8.88671875" style="67" customWidth="1"/>
    <col min="1025" max="16384" width="8.88671875" style="67"/>
  </cols>
  <sheetData>
    <row r="1" spans="1:14" ht="22.2">
      <c r="A1" s="263" t="s">
        <v>1400</v>
      </c>
      <c r="B1" s="263"/>
      <c r="C1" s="263"/>
      <c r="D1" s="263"/>
      <c r="E1" s="263"/>
      <c r="F1" s="263"/>
      <c r="G1" s="263"/>
      <c r="H1" s="263"/>
      <c r="I1" s="263"/>
      <c r="J1" s="263"/>
      <c r="K1" s="263"/>
      <c r="L1" s="263"/>
      <c r="M1" s="263"/>
      <c r="N1" s="263"/>
    </row>
    <row r="2" spans="1:14" s="265" customFormat="1" ht="43.8">
      <c r="A2" s="264" t="s">
        <v>1401</v>
      </c>
      <c r="B2" s="264" t="s">
        <v>1</v>
      </c>
      <c r="C2" s="264" t="s">
        <v>1402</v>
      </c>
      <c r="D2" s="264" t="s">
        <v>1403</v>
      </c>
      <c r="E2" s="264" t="s">
        <v>2919</v>
      </c>
      <c r="F2" s="264" t="s">
        <v>1404</v>
      </c>
      <c r="G2" s="264" t="s">
        <v>1405</v>
      </c>
      <c r="H2" s="264" t="s">
        <v>1406</v>
      </c>
      <c r="I2" s="264" t="s">
        <v>1407</v>
      </c>
      <c r="J2" s="264" t="s">
        <v>1408</v>
      </c>
      <c r="K2" s="264" t="s">
        <v>1409</v>
      </c>
      <c r="L2" s="264" t="s">
        <v>1410</v>
      </c>
      <c r="M2" s="264" t="s">
        <v>1411</v>
      </c>
      <c r="N2" s="264" t="s">
        <v>1412</v>
      </c>
    </row>
    <row r="3" spans="1:14" ht="81">
      <c r="A3" s="266">
        <v>1</v>
      </c>
      <c r="B3" s="267" t="s">
        <v>244</v>
      </c>
      <c r="C3" s="267" t="s">
        <v>44</v>
      </c>
      <c r="D3" s="267" t="s">
        <v>1413</v>
      </c>
      <c r="E3" s="266" t="s">
        <v>1414</v>
      </c>
      <c r="F3" s="267" t="s">
        <v>2920</v>
      </c>
      <c r="G3" s="267" t="s">
        <v>1415</v>
      </c>
      <c r="H3" s="267" t="s">
        <v>1416</v>
      </c>
      <c r="I3" s="266" t="s">
        <v>1417</v>
      </c>
      <c r="J3" s="266" t="s">
        <v>1418</v>
      </c>
      <c r="K3" s="266" t="s">
        <v>1419</v>
      </c>
      <c r="L3" s="268">
        <v>44906</v>
      </c>
      <c r="M3" s="268" t="s">
        <v>1420</v>
      </c>
      <c r="N3" s="267"/>
    </row>
    <row r="4" spans="1:14" ht="97.2">
      <c r="A4" s="266">
        <v>2</v>
      </c>
      <c r="B4" s="267" t="s">
        <v>244</v>
      </c>
      <c r="C4" s="267" t="s">
        <v>43</v>
      </c>
      <c r="D4" s="267" t="s">
        <v>1421</v>
      </c>
      <c r="E4" s="266" t="s">
        <v>1414</v>
      </c>
      <c r="F4" s="267" t="s">
        <v>1422</v>
      </c>
      <c r="G4" s="267" t="s">
        <v>1415</v>
      </c>
      <c r="H4" s="267" t="s">
        <v>1423</v>
      </c>
      <c r="I4" s="266" t="s">
        <v>1424</v>
      </c>
      <c r="J4" s="266" t="s">
        <v>1418</v>
      </c>
      <c r="K4" s="266" t="s">
        <v>1419</v>
      </c>
      <c r="L4" s="268">
        <v>44682</v>
      </c>
      <c r="M4" s="268" t="s">
        <v>1425</v>
      </c>
      <c r="N4" s="267"/>
    </row>
    <row r="5" spans="1:14" ht="48.6">
      <c r="A5" s="266">
        <v>3</v>
      </c>
      <c r="B5" s="267" t="s">
        <v>1426</v>
      </c>
      <c r="C5" s="267" t="s">
        <v>54</v>
      </c>
      <c r="D5" s="267" t="s">
        <v>1427</v>
      </c>
      <c r="E5" s="266" t="s">
        <v>1414</v>
      </c>
      <c r="F5" s="267" t="s">
        <v>1428</v>
      </c>
      <c r="G5" s="267" t="s">
        <v>1415</v>
      </c>
      <c r="H5" s="267" t="s">
        <v>1429</v>
      </c>
      <c r="I5" s="266" t="s">
        <v>1430</v>
      </c>
      <c r="J5" s="266" t="s">
        <v>1431</v>
      </c>
      <c r="K5" s="266" t="s">
        <v>1419</v>
      </c>
      <c r="L5" s="268">
        <v>44603</v>
      </c>
      <c r="M5" s="268" t="s">
        <v>1432</v>
      </c>
      <c r="N5" s="267"/>
    </row>
  </sheetData>
  <mergeCells count="1">
    <mergeCell ref="A1:N1"/>
  </mergeCells>
  <phoneticPr fontId="18" type="noConversion"/>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
  <sheetViews>
    <sheetView workbookViewId="0">
      <selection sqref="A1:P1"/>
    </sheetView>
  </sheetViews>
  <sheetFormatPr defaultRowHeight="16.2"/>
  <cols>
    <col min="1" max="3" width="8.88671875" style="67" customWidth="1"/>
    <col min="4" max="4" width="14.44140625" style="67" customWidth="1"/>
    <col min="5" max="5" width="19.21875" style="67" customWidth="1"/>
    <col min="6" max="11" width="8.88671875" style="67" customWidth="1"/>
    <col min="12" max="12" width="14.21875" style="67" customWidth="1"/>
    <col min="13" max="13" width="8.88671875" style="67" customWidth="1"/>
    <col min="14" max="14" width="16" style="67" customWidth="1"/>
    <col min="15" max="15" width="20.6640625" style="67" customWidth="1"/>
    <col min="16" max="16" width="15.5546875" style="67" customWidth="1"/>
    <col min="17" max="1024" width="8.88671875" style="67" customWidth="1"/>
    <col min="1025" max="16384" width="8.88671875" style="67"/>
  </cols>
  <sheetData>
    <row r="1" spans="1:17" ht="31.95" customHeight="1">
      <c r="A1" s="269" t="s">
        <v>1433</v>
      </c>
      <c r="B1" s="269"/>
      <c r="C1" s="269"/>
      <c r="D1" s="269"/>
      <c r="E1" s="269"/>
      <c r="F1" s="269"/>
      <c r="G1" s="269"/>
      <c r="H1" s="269"/>
      <c r="I1" s="269"/>
      <c r="J1" s="269"/>
      <c r="K1" s="269"/>
      <c r="L1" s="269"/>
      <c r="M1" s="269"/>
      <c r="N1" s="269"/>
      <c r="O1" s="269"/>
      <c r="P1" s="269"/>
    </row>
    <row r="2" spans="1:17" s="271" customFormat="1" ht="27" customHeight="1">
      <c r="A2" s="180" t="s">
        <v>1434</v>
      </c>
      <c r="B2" s="180" t="s">
        <v>1</v>
      </c>
      <c r="C2" s="180" t="s">
        <v>1402</v>
      </c>
      <c r="D2" s="180" t="s">
        <v>1435</v>
      </c>
      <c r="E2" s="180" t="s">
        <v>1436</v>
      </c>
      <c r="F2" s="180" t="s">
        <v>1437</v>
      </c>
      <c r="G2" s="180"/>
      <c r="H2" s="180"/>
      <c r="I2" s="180" t="s">
        <v>1438</v>
      </c>
      <c r="J2" s="180" t="s">
        <v>1439</v>
      </c>
      <c r="K2" s="180"/>
      <c r="L2" s="180" t="s">
        <v>1440</v>
      </c>
      <c r="M2" s="180" t="s">
        <v>1441</v>
      </c>
      <c r="N2" s="180" t="s">
        <v>1442</v>
      </c>
      <c r="O2" s="180" t="s">
        <v>2921</v>
      </c>
      <c r="P2" s="270" t="s">
        <v>1444</v>
      </c>
      <c r="Q2" s="270" t="s">
        <v>1412</v>
      </c>
    </row>
    <row r="3" spans="1:17" s="271" customFormat="1" ht="27" customHeight="1">
      <c r="A3" s="180"/>
      <c r="B3" s="180"/>
      <c r="C3" s="180"/>
      <c r="D3" s="180"/>
      <c r="E3" s="180"/>
      <c r="F3" s="272" t="s">
        <v>1445</v>
      </c>
      <c r="G3" s="272" t="s">
        <v>1446</v>
      </c>
      <c r="H3" s="272" t="s">
        <v>14</v>
      </c>
      <c r="I3" s="180"/>
      <c r="J3" s="272" t="s">
        <v>1447</v>
      </c>
      <c r="K3" s="272" t="s">
        <v>1448</v>
      </c>
      <c r="L3" s="180"/>
      <c r="M3" s="180"/>
      <c r="N3" s="180"/>
      <c r="O3" s="180"/>
      <c r="P3" s="270"/>
      <c r="Q3" s="270"/>
    </row>
    <row r="4" spans="1:17" ht="46.2" customHeight="1">
      <c r="A4" s="273">
        <v>1</v>
      </c>
      <c r="B4" s="274" t="s">
        <v>29</v>
      </c>
      <c r="C4" s="274" t="s">
        <v>30</v>
      </c>
      <c r="D4" s="275" t="s">
        <v>1449</v>
      </c>
      <c r="E4" s="274" t="s">
        <v>1450</v>
      </c>
      <c r="F4" s="276" t="s">
        <v>1451</v>
      </c>
      <c r="G4" s="277"/>
      <c r="H4" s="278"/>
      <c r="I4" s="279" t="s">
        <v>380</v>
      </c>
      <c r="J4" s="279" t="s">
        <v>69</v>
      </c>
      <c r="K4" s="279" t="s">
        <v>106</v>
      </c>
      <c r="L4" s="279" t="s">
        <v>1452</v>
      </c>
      <c r="M4" s="273" t="s">
        <v>73</v>
      </c>
      <c r="N4" s="274" t="s">
        <v>1453</v>
      </c>
      <c r="O4" s="273">
        <v>6</v>
      </c>
      <c r="P4" s="274" t="s">
        <v>1449</v>
      </c>
      <c r="Q4" s="280"/>
    </row>
    <row r="5" spans="1:17" ht="46.2" customHeight="1">
      <c r="A5" s="273">
        <v>2</v>
      </c>
      <c r="B5" s="274" t="s">
        <v>123</v>
      </c>
      <c r="C5" s="274" t="s">
        <v>36</v>
      </c>
      <c r="D5" s="275" t="s">
        <v>1454</v>
      </c>
      <c r="E5" s="274" t="s">
        <v>1455</v>
      </c>
      <c r="F5" s="276" t="s">
        <v>1451</v>
      </c>
      <c r="G5" s="281"/>
      <c r="H5" s="281"/>
      <c r="I5" s="279" t="s">
        <v>380</v>
      </c>
      <c r="J5" s="279" t="s">
        <v>69</v>
      </c>
      <c r="K5" s="279" t="s">
        <v>858</v>
      </c>
      <c r="L5" s="274" t="s">
        <v>1456</v>
      </c>
      <c r="M5" s="273" t="s">
        <v>73</v>
      </c>
      <c r="N5" s="274" t="s">
        <v>1457</v>
      </c>
      <c r="O5" s="273">
        <v>5</v>
      </c>
      <c r="P5" s="274" t="s">
        <v>1458</v>
      </c>
      <c r="Q5" s="281"/>
    </row>
  </sheetData>
  <mergeCells count="15">
    <mergeCell ref="Q2:Q3"/>
    <mergeCell ref="A1:P1"/>
    <mergeCell ref="A2:A3"/>
    <mergeCell ref="B2:B3"/>
    <mergeCell ref="C2:C3"/>
    <mergeCell ref="D2:D3"/>
    <mergeCell ref="E2:E3"/>
    <mergeCell ref="F2:H2"/>
    <mergeCell ref="I2:I3"/>
    <mergeCell ref="J2:K2"/>
    <mergeCell ref="L2:L3"/>
    <mergeCell ref="M2:M3"/>
    <mergeCell ref="N2:N3"/>
    <mergeCell ref="O2:O3"/>
    <mergeCell ref="P2:P3"/>
  </mergeCells>
  <phoneticPr fontId="18" type="noConversion"/>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
  <sheetViews>
    <sheetView workbookViewId="0">
      <selection activeCell="C6" sqref="C6"/>
    </sheetView>
  </sheetViews>
  <sheetFormatPr defaultRowHeight="16.2"/>
  <cols>
    <col min="1" max="2" width="8.88671875" customWidth="1"/>
    <col min="3" max="3" width="12" customWidth="1"/>
    <col min="4" max="4" width="11.6640625" customWidth="1"/>
    <col min="5" max="5" width="16.77734375" customWidth="1"/>
    <col min="6" max="6" width="18.21875" customWidth="1"/>
    <col min="7" max="7" width="22.88671875" customWidth="1"/>
    <col min="8" max="13" width="8.88671875" customWidth="1"/>
    <col min="14" max="14" width="13.6640625" customWidth="1"/>
    <col min="15" max="15" width="8.88671875" customWidth="1"/>
    <col min="16" max="16" width="13.77734375" customWidth="1"/>
    <col min="17" max="17" width="15.109375" customWidth="1"/>
    <col min="18" max="18" width="13" customWidth="1"/>
    <col min="19" max="19" width="20.6640625" customWidth="1"/>
    <col min="20" max="20" width="11.77734375" customWidth="1"/>
    <col min="21" max="21" width="13.21875" customWidth="1"/>
    <col min="22" max="22" width="41.44140625" customWidth="1"/>
    <col min="23" max="1024" width="8.88671875" customWidth="1"/>
  </cols>
  <sheetData>
    <row r="1" spans="1:22" ht="22.2">
      <c r="A1" s="42" t="s">
        <v>1459</v>
      </c>
      <c r="B1" s="42"/>
      <c r="C1" s="42"/>
      <c r="D1" s="42"/>
      <c r="E1" s="42"/>
      <c r="F1" s="42"/>
      <c r="G1" s="42"/>
      <c r="H1" s="42"/>
      <c r="I1" s="42"/>
      <c r="J1" s="42"/>
      <c r="K1" s="42"/>
      <c r="L1" s="42"/>
      <c r="M1" s="42"/>
      <c r="N1" s="42"/>
      <c r="O1" s="42"/>
      <c r="P1" s="42"/>
      <c r="Q1" s="42"/>
      <c r="R1" s="42"/>
      <c r="S1" s="42"/>
      <c r="T1" s="42"/>
      <c r="U1" s="42"/>
      <c r="V1" s="14"/>
    </row>
    <row r="2" spans="1:22" s="12" customFormat="1" ht="25.5" customHeight="1">
      <c r="A2" s="40" t="s">
        <v>1434</v>
      </c>
      <c r="B2" s="40" t="s">
        <v>1</v>
      </c>
      <c r="C2" s="40" t="s">
        <v>1402</v>
      </c>
      <c r="D2" s="40" t="s">
        <v>1435</v>
      </c>
      <c r="E2" s="40" t="s">
        <v>1460</v>
      </c>
      <c r="F2" s="40" t="s">
        <v>1436</v>
      </c>
      <c r="G2" s="40" t="s">
        <v>1461</v>
      </c>
      <c r="H2" s="40" t="s">
        <v>1437</v>
      </c>
      <c r="I2" s="40"/>
      <c r="J2" s="40"/>
      <c r="K2" s="40" t="s">
        <v>1438</v>
      </c>
      <c r="L2" s="40" t="s">
        <v>1439</v>
      </c>
      <c r="M2" s="40"/>
      <c r="N2" s="40" t="s">
        <v>1440</v>
      </c>
      <c r="O2" s="40" t="s">
        <v>1441</v>
      </c>
      <c r="P2" s="40" t="s">
        <v>1442</v>
      </c>
      <c r="Q2" s="40" t="s">
        <v>1462</v>
      </c>
      <c r="R2" s="43" t="s">
        <v>1463</v>
      </c>
      <c r="S2" s="40" t="s">
        <v>1443</v>
      </c>
      <c r="T2" s="40" t="s">
        <v>1464</v>
      </c>
      <c r="U2" s="41" t="s">
        <v>1465</v>
      </c>
      <c r="V2" s="41" t="s">
        <v>1412</v>
      </c>
    </row>
    <row r="3" spans="1:22" s="12" customFormat="1" ht="33.6" customHeight="1">
      <c r="A3" s="40"/>
      <c r="B3" s="40"/>
      <c r="C3" s="40"/>
      <c r="D3" s="40"/>
      <c r="E3" s="40"/>
      <c r="F3" s="40"/>
      <c r="G3" s="40"/>
      <c r="H3" s="11" t="s">
        <v>1445</v>
      </c>
      <c r="I3" s="11" t="s">
        <v>1446</v>
      </c>
      <c r="J3" s="11" t="s">
        <v>14</v>
      </c>
      <c r="K3" s="40"/>
      <c r="L3" s="11" t="s">
        <v>1447</v>
      </c>
      <c r="M3" s="11" t="s">
        <v>1448</v>
      </c>
      <c r="N3" s="40"/>
      <c r="O3" s="40"/>
      <c r="P3" s="40"/>
      <c r="Q3" s="40"/>
      <c r="R3" s="43"/>
      <c r="S3" s="40"/>
      <c r="T3" s="40"/>
      <c r="U3" s="41"/>
      <c r="V3" s="41"/>
    </row>
    <row r="4" spans="1:22" s="18" customFormat="1" ht="47.4" customHeight="1">
      <c r="A4" s="15" t="s">
        <v>67</v>
      </c>
      <c r="B4" s="15" t="s">
        <v>87</v>
      </c>
      <c r="C4" s="16" t="s">
        <v>1466</v>
      </c>
      <c r="D4" s="17" t="s">
        <v>1467</v>
      </c>
      <c r="E4" s="16" t="s">
        <v>1467</v>
      </c>
      <c r="F4" s="16" t="s">
        <v>1468</v>
      </c>
      <c r="G4" s="16" t="s">
        <v>1469</v>
      </c>
      <c r="H4" s="13" t="s">
        <v>1451</v>
      </c>
      <c r="I4" s="15"/>
      <c r="J4" s="15"/>
      <c r="K4" s="15" t="s">
        <v>380</v>
      </c>
      <c r="L4" s="15" t="s">
        <v>69</v>
      </c>
      <c r="M4" s="15" t="s">
        <v>146</v>
      </c>
      <c r="N4" s="17" t="s">
        <v>1470</v>
      </c>
      <c r="O4" s="15" t="s">
        <v>73</v>
      </c>
      <c r="P4" s="16" t="s">
        <v>1471</v>
      </c>
      <c r="Q4" s="15" t="s">
        <v>73</v>
      </c>
      <c r="R4" s="15"/>
      <c r="S4" s="15" t="s">
        <v>97</v>
      </c>
      <c r="T4" s="15" t="s">
        <v>1472</v>
      </c>
      <c r="U4" s="15" t="s">
        <v>1473</v>
      </c>
      <c r="V4" s="16" t="s">
        <v>1474</v>
      </c>
    </row>
    <row r="5" spans="1:22" s="18" customFormat="1" ht="65.400000000000006" customHeight="1">
      <c r="A5" s="15" t="s">
        <v>77</v>
      </c>
      <c r="B5" s="15" t="s">
        <v>87</v>
      </c>
      <c r="C5" s="16" t="s">
        <v>1466</v>
      </c>
      <c r="D5" s="17" t="s">
        <v>1475</v>
      </c>
      <c r="E5" s="16" t="s">
        <v>1476</v>
      </c>
      <c r="F5" s="16" t="s">
        <v>1477</v>
      </c>
      <c r="G5" s="16" t="s">
        <v>1478</v>
      </c>
      <c r="H5" s="13" t="s">
        <v>1451</v>
      </c>
      <c r="I5" s="13"/>
      <c r="J5" s="15"/>
      <c r="K5" s="15" t="s">
        <v>380</v>
      </c>
      <c r="L5" s="15" t="s">
        <v>69</v>
      </c>
      <c r="M5" s="15" t="s">
        <v>106</v>
      </c>
      <c r="N5" s="17" t="s">
        <v>1479</v>
      </c>
      <c r="O5" s="15" t="s">
        <v>73</v>
      </c>
      <c r="P5" s="16" t="s">
        <v>1480</v>
      </c>
      <c r="Q5" s="15" t="s">
        <v>73</v>
      </c>
      <c r="R5" s="15"/>
      <c r="S5" s="15" t="s">
        <v>97</v>
      </c>
      <c r="T5" s="15" t="s">
        <v>1481</v>
      </c>
      <c r="U5" s="15" t="s">
        <v>1482</v>
      </c>
      <c r="V5" s="16" t="s">
        <v>1483</v>
      </c>
    </row>
    <row r="6" spans="1:22" s="20" customFormat="1" ht="55.2">
      <c r="A6" s="15" t="s">
        <v>104</v>
      </c>
      <c r="B6" s="19" t="s">
        <v>123</v>
      </c>
      <c r="C6" s="16" t="s">
        <v>35</v>
      </c>
      <c r="D6" s="16" t="s">
        <v>1484</v>
      </c>
      <c r="E6" s="16" t="s">
        <v>1484</v>
      </c>
      <c r="F6" s="16" t="s">
        <v>1485</v>
      </c>
      <c r="G6" s="16" t="s">
        <v>1486</v>
      </c>
      <c r="H6" s="13" t="s">
        <v>1451</v>
      </c>
      <c r="I6" s="13" t="s">
        <v>1451</v>
      </c>
      <c r="J6" s="16"/>
      <c r="K6" s="16" t="s">
        <v>380</v>
      </c>
      <c r="L6" s="16">
        <v>2022</v>
      </c>
      <c r="M6" s="16">
        <v>6</v>
      </c>
      <c r="N6" s="16" t="s">
        <v>1487</v>
      </c>
      <c r="O6" s="19" t="s">
        <v>1488</v>
      </c>
      <c r="P6" s="16" t="s">
        <v>1489</v>
      </c>
      <c r="Q6" s="19" t="s">
        <v>73</v>
      </c>
      <c r="R6" s="16" t="s">
        <v>1490</v>
      </c>
      <c r="S6" s="15" t="s">
        <v>97</v>
      </c>
      <c r="T6" s="16" t="s">
        <v>1491</v>
      </c>
      <c r="U6" s="16" t="s">
        <v>1492</v>
      </c>
      <c r="V6" s="16" t="s">
        <v>1493</v>
      </c>
    </row>
    <row r="7" spans="1:22" s="29" customFormat="1" ht="41.4">
      <c r="A7" s="21">
        <v>4</v>
      </c>
      <c r="B7" s="21" t="s">
        <v>123</v>
      </c>
      <c r="C7" s="22" t="s">
        <v>34</v>
      </c>
      <c r="D7" s="22" t="s">
        <v>1494</v>
      </c>
      <c r="E7" s="23" t="s">
        <v>1494</v>
      </c>
      <c r="F7" s="24" t="s">
        <v>1495</v>
      </c>
      <c r="G7" s="22" t="s">
        <v>1496</v>
      </c>
      <c r="H7" s="13" t="s">
        <v>1451</v>
      </c>
      <c r="I7" s="25"/>
      <c r="J7" s="25"/>
      <c r="K7" s="25" t="s">
        <v>380</v>
      </c>
      <c r="L7" s="26">
        <v>2022</v>
      </c>
      <c r="M7" s="26">
        <v>4</v>
      </c>
      <c r="N7" s="27" t="s">
        <v>1497</v>
      </c>
      <c r="O7" s="21" t="s">
        <v>1488</v>
      </c>
      <c r="P7" s="24" t="s">
        <v>1498</v>
      </c>
      <c r="Q7" s="19" t="s">
        <v>73</v>
      </c>
      <c r="R7" s="25"/>
      <c r="S7" s="21">
        <v>5</v>
      </c>
      <c r="T7" s="25" t="s">
        <v>1499</v>
      </c>
      <c r="U7" s="21" t="s">
        <v>1500</v>
      </c>
      <c r="V7" s="28" t="s">
        <v>1501</v>
      </c>
    </row>
    <row r="8" spans="1:22" s="29" customFormat="1" ht="41.4">
      <c r="A8" s="21">
        <v>5</v>
      </c>
      <c r="B8" s="21" t="s">
        <v>123</v>
      </c>
      <c r="C8" s="22" t="s">
        <v>34</v>
      </c>
      <c r="D8" s="22" t="s">
        <v>1502</v>
      </c>
      <c r="E8" s="23" t="s">
        <v>1503</v>
      </c>
      <c r="F8" s="24" t="s">
        <v>1495</v>
      </c>
      <c r="G8" s="22" t="s">
        <v>1504</v>
      </c>
      <c r="H8" s="13" t="s">
        <v>1451</v>
      </c>
      <c r="I8" s="25"/>
      <c r="J8" s="25"/>
      <c r="K8" s="25" t="s">
        <v>380</v>
      </c>
      <c r="L8" s="26">
        <v>2022</v>
      </c>
      <c r="M8" s="26">
        <v>4</v>
      </c>
      <c r="N8" s="27" t="s">
        <v>1497</v>
      </c>
      <c r="O8" s="21" t="s">
        <v>1488</v>
      </c>
      <c r="P8" s="22" t="s">
        <v>1498</v>
      </c>
      <c r="Q8" s="19" t="s">
        <v>73</v>
      </c>
      <c r="R8" s="25"/>
      <c r="S8" s="21">
        <v>5</v>
      </c>
      <c r="T8" s="25"/>
      <c r="U8" s="21" t="s">
        <v>1500</v>
      </c>
      <c r="V8" s="28" t="s">
        <v>1501</v>
      </c>
    </row>
  </sheetData>
  <mergeCells count="20">
    <mergeCell ref="V2:V3"/>
    <mergeCell ref="L2:M2"/>
    <mergeCell ref="N2:N3"/>
    <mergeCell ref="O2:O3"/>
    <mergeCell ref="P2:P3"/>
    <mergeCell ref="Q2:Q3"/>
    <mergeCell ref="R2:R3"/>
    <mergeCell ref="A1:U1"/>
    <mergeCell ref="A2:A3"/>
    <mergeCell ref="B2:B3"/>
    <mergeCell ref="C2:C3"/>
    <mergeCell ref="D2:D3"/>
    <mergeCell ref="E2:E3"/>
    <mergeCell ref="F2:F3"/>
    <mergeCell ref="G2:G3"/>
    <mergeCell ref="H2:J2"/>
    <mergeCell ref="K2:K3"/>
    <mergeCell ref="S2:S3"/>
    <mergeCell ref="T2:T3"/>
    <mergeCell ref="U2:U3"/>
  </mergeCells>
  <phoneticPr fontId="18" type="noConversion"/>
  <dataValidations count="2">
    <dataValidation type="list" allowBlank="1" showInputMessage="1" showErrorMessage="1" sqref="K4:K5" xr:uid="{00000000-0002-0000-0500-000000000000}">
      <formula1>"外文,中文"</formula1>
    </dataValidation>
    <dataValidation type="list" allowBlank="1" showInputMessage="1" showErrorMessage="1" sqref="M4:M5" xr:uid="{00000000-0002-0000-0500-000001000000}">
      <formula1>"01,02,03,04,05,06,07,08,09,10,11,12"</formula1>
    </dataValidation>
  </dataValidations>
  <hyperlinks>
    <hyperlink ref="V4" r:id="rId1" xr:uid="{00000000-0004-0000-0500-000000000000}"/>
    <hyperlink ref="V5" r:id="rId2" xr:uid="{00000000-0004-0000-0500-000001000000}"/>
    <hyperlink ref="V7" r:id="rId3" xr:uid="{00000000-0004-0000-0500-000002000000}"/>
    <hyperlink ref="V8" r:id="rId4" xr:uid="{00000000-0004-0000-0500-000003000000}"/>
  </hyperlink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統計</vt:lpstr>
      <vt:lpstr>期刊論文</vt:lpstr>
      <vt:lpstr>研討會論文</vt:lpstr>
      <vt:lpstr>專利及技轉明細</vt:lpstr>
      <vt:lpstr>專書</vt:lpstr>
      <vt:lpstr>專章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owuser</dc:creator>
  <cp:lastModifiedBy>owuser</cp:lastModifiedBy>
  <cp:lastPrinted>2023-05-05T08:45:44Z</cp:lastPrinted>
  <dcterms:created xsi:type="dcterms:W3CDTF">2023-01-10T08:56:20Z</dcterms:created>
  <dcterms:modified xsi:type="dcterms:W3CDTF">2023-09-15T06:32:54Z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