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D:\00- 統計資料\02-著作資料\112年度著作\"/>
    </mc:Choice>
  </mc:AlternateContent>
  <xr:revisionPtr revIDLastSave="0" documentId="8_{1E04441A-889E-4538-80E4-9D5D340FF32C}" xr6:coauthVersionLast="36" xr6:coauthVersionMax="36" xr10:uidLastSave="{00000000-0000-0000-0000-000000000000}"/>
  <bookViews>
    <workbookView xWindow="-120" yWindow="-120" windowWidth="29040" windowHeight="15840" tabRatio="712" xr2:uid="{00000000-000D-0000-FFFF-FFFF00000000}"/>
  </bookViews>
  <sheets>
    <sheet name="統計" sheetId="2" r:id="rId1"/>
    <sheet name="期刊論文" sheetId="1" r:id="rId2"/>
    <sheet name="研討會論文" sheetId="3" r:id="rId3"/>
    <sheet name="專利及技轉明細" sheetId="4" r:id="rId4"/>
    <sheet name="專書" sheetId="5" r:id="rId5"/>
    <sheet name="專章" sheetId="6" r:id="rId6"/>
  </sheets>
  <definedNames>
    <definedName name="_xlnm._FilterDatabase" localSheetId="1" hidden="1">期刊論文!$R$3:$R$202</definedName>
    <definedName name="_xlnm.Print_Titles" localSheetId="2">研討會論文!$1:$3</definedName>
    <definedName name="_xlnm.Print_Titles" localSheetId="1">期刊論文!$1:$2</definedName>
  </definedNames>
  <calcPr calcId="191029"/>
</workbook>
</file>

<file path=xl/calcChain.xml><?xml version="1.0" encoding="utf-8"?>
<calcChain xmlns="http://schemas.openxmlformats.org/spreadsheetml/2006/main">
  <c r="W97" i="1" l="1"/>
  <c r="W96" i="1"/>
  <c r="W117" i="1" l="1"/>
  <c r="W89" i="1" l="1"/>
  <c r="W201" i="1"/>
  <c r="W200" i="1"/>
  <c r="W196" i="1"/>
  <c r="W195" i="1"/>
  <c r="W193" i="1"/>
  <c r="W190" i="1"/>
  <c r="W186" i="1"/>
  <c r="W184" i="1"/>
  <c r="W181" i="1"/>
  <c r="W180" i="1"/>
  <c r="W176" i="1"/>
  <c r="W173" i="1"/>
  <c r="W172" i="1"/>
  <c r="W171" i="1"/>
  <c r="W170" i="1"/>
  <c r="W169" i="1"/>
  <c r="W168" i="1"/>
  <c r="W167" i="1"/>
  <c r="W165" i="1"/>
  <c r="W161" i="1"/>
  <c r="W160" i="1"/>
  <c r="W159" i="1"/>
  <c r="W158" i="1"/>
  <c r="W157" i="1"/>
  <c r="W155" i="1"/>
  <c r="W154" i="1"/>
  <c r="W153" i="1"/>
  <c r="W152" i="1"/>
  <c r="W150" i="1"/>
  <c r="W149" i="1"/>
  <c r="W148" i="1"/>
  <c r="W147" i="1"/>
  <c r="W146" i="1"/>
  <c r="W144" i="1"/>
  <c r="W143" i="1"/>
  <c r="W142" i="1"/>
  <c r="W141" i="1"/>
  <c r="W140" i="1"/>
  <c r="W139" i="1"/>
  <c r="W138" i="1"/>
  <c r="W137" i="1"/>
  <c r="W136" i="1"/>
  <c r="W135" i="1"/>
  <c r="W134" i="1"/>
  <c r="W132" i="1"/>
  <c r="W131" i="1"/>
  <c r="W130" i="1"/>
  <c r="W128" i="1"/>
  <c r="W126" i="1"/>
  <c r="W123" i="1"/>
  <c r="W122" i="1"/>
  <c r="W121" i="1"/>
  <c r="W120" i="1"/>
  <c r="W119" i="1"/>
  <c r="W118" i="1"/>
  <c r="W116" i="1"/>
  <c r="W114" i="1"/>
  <c r="W113" i="1"/>
  <c r="W112" i="1"/>
  <c r="W111" i="1"/>
  <c r="W110" i="1"/>
  <c r="W109" i="1"/>
  <c r="W108" i="1"/>
  <c r="W107" i="1"/>
  <c r="W105" i="1"/>
  <c r="W104" i="1"/>
  <c r="W103" i="1"/>
  <c r="W102" i="1"/>
  <c r="W101" i="1"/>
  <c r="W100" i="1"/>
  <c r="W95" i="1"/>
  <c r="W94" i="1"/>
  <c r="W93" i="1"/>
  <c r="W87" i="1"/>
  <c r="W86" i="1"/>
  <c r="W85" i="1"/>
  <c r="W84" i="1"/>
  <c r="W82" i="1"/>
  <c r="W80" i="1"/>
  <c r="W79" i="1"/>
  <c r="W78" i="1"/>
  <c r="W77" i="1"/>
  <c r="W76" i="1"/>
  <c r="W75" i="1"/>
  <c r="W74" i="1"/>
  <c r="W73" i="1"/>
  <c r="W72" i="1"/>
  <c r="W71" i="1"/>
  <c r="W70" i="1"/>
  <c r="W69" i="1"/>
  <c r="W68" i="1"/>
  <c r="W67" i="1"/>
  <c r="W66" i="1"/>
  <c r="W65" i="1"/>
  <c r="W64" i="1"/>
  <c r="W63" i="1"/>
  <c r="W62" i="1"/>
  <c r="W56" i="1"/>
  <c r="W55" i="1"/>
  <c r="W53" i="1"/>
  <c r="W51" i="1"/>
  <c r="W50" i="1"/>
  <c r="W49" i="1"/>
  <c r="W48" i="1"/>
  <c r="W45" i="1"/>
  <c r="W44" i="1"/>
  <c r="W43" i="1"/>
  <c r="W41" i="1"/>
  <c r="W39" i="1"/>
  <c r="W38" i="1"/>
  <c r="W37" i="1"/>
  <c r="W36" i="1"/>
  <c r="W35" i="1"/>
  <c r="W34" i="1"/>
  <c r="W32" i="1"/>
  <c r="W28" i="1"/>
  <c r="W27" i="1"/>
  <c r="W26" i="1"/>
  <c r="W25" i="1"/>
  <c r="W24" i="1"/>
  <c r="W23" i="1"/>
  <c r="W21" i="1"/>
  <c r="W20" i="1"/>
  <c r="W19" i="1"/>
  <c r="W18" i="1"/>
  <c r="W15" i="1"/>
  <c r="W14" i="1"/>
  <c r="W13" i="1"/>
  <c r="W5" i="1"/>
  <c r="T35" i="2"/>
  <c r="S35" i="2"/>
  <c r="R35" i="2"/>
  <c r="Q35" i="2"/>
  <c r="P35" i="2"/>
  <c r="O35" i="2"/>
  <c r="O36" i="2" s="1"/>
  <c r="N35" i="2"/>
  <c r="M35" i="2"/>
  <c r="L35" i="2"/>
  <c r="K35" i="2"/>
  <c r="I35" i="2"/>
  <c r="I36" i="2" s="1"/>
  <c r="H35" i="2"/>
  <c r="G35" i="2"/>
  <c r="F35" i="2"/>
  <c r="E35" i="2"/>
  <c r="D35" i="2"/>
  <c r="C35" i="2"/>
  <c r="J34" i="2"/>
  <c r="J33" i="2"/>
  <c r="J32" i="2"/>
  <c r="T31" i="2"/>
  <c r="S31" i="2"/>
  <c r="R31" i="2"/>
  <c r="Q31" i="2"/>
  <c r="P31" i="2"/>
  <c r="O31" i="2"/>
  <c r="N31" i="2"/>
  <c r="M31" i="2"/>
  <c r="L31" i="2"/>
  <c r="K31" i="2"/>
  <c r="I31" i="2"/>
  <c r="H31" i="2"/>
  <c r="G31" i="2"/>
  <c r="F31" i="2"/>
  <c r="E31" i="2"/>
  <c r="D31" i="2"/>
  <c r="C31" i="2"/>
  <c r="J30" i="2"/>
  <c r="J29" i="2"/>
  <c r="J28" i="2"/>
  <c r="J27" i="2"/>
  <c r="T26" i="2"/>
  <c r="S26" i="2"/>
  <c r="R26" i="2"/>
  <c r="Q26" i="2"/>
  <c r="P26" i="2"/>
  <c r="O26" i="2"/>
  <c r="N26" i="2"/>
  <c r="M26" i="2"/>
  <c r="L26" i="2"/>
  <c r="K26" i="2"/>
  <c r="I26" i="2"/>
  <c r="H26" i="2"/>
  <c r="G26" i="2"/>
  <c r="F26" i="2"/>
  <c r="E26" i="2"/>
  <c r="D26" i="2"/>
  <c r="C26" i="2"/>
  <c r="J25" i="2"/>
  <c r="J24" i="2"/>
  <c r="J23" i="2"/>
  <c r="T22" i="2"/>
  <c r="S22" i="2"/>
  <c r="R22" i="2"/>
  <c r="Q22" i="2"/>
  <c r="P22" i="2"/>
  <c r="O22" i="2"/>
  <c r="N22" i="2"/>
  <c r="M22" i="2"/>
  <c r="L22" i="2"/>
  <c r="K22" i="2"/>
  <c r="I22" i="2"/>
  <c r="H22" i="2"/>
  <c r="G22" i="2"/>
  <c r="F22" i="2"/>
  <c r="E22" i="2"/>
  <c r="D22" i="2"/>
  <c r="C22" i="2"/>
  <c r="J21" i="2"/>
  <c r="J20" i="2"/>
  <c r="J19" i="2"/>
  <c r="J18" i="2"/>
  <c r="J17" i="2"/>
  <c r="J16" i="2"/>
  <c r="J15" i="2"/>
  <c r="T14" i="2"/>
  <c r="S14" i="2"/>
  <c r="R14" i="2"/>
  <c r="Q14" i="2"/>
  <c r="P14" i="2"/>
  <c r="O14" i="2"/>
  <c r="N14" i="2"/>
  <c r="M14" i="2"/>
  <c r="L14" i="2"/>
  <c r="K14" i="2"/>
  <c r="I14" i="2"/>
  <c r="H14" i="2"/>
  <c r="G14" i="2"/>
  <c r="F14" i="2"/>
  <c r="E14" i="2"/>
  <c r="D14" i="2"/>
  <c r="C14" i="2"/>
  <c r="J13" i="2"/>
  <c r="J12" i="2"/>
  <c r="J11" i="2"/>
  <c r="T10" i="2"/>
  <c r="S10" i="2"/>
  <c r="R10" i="2"/>
  <c r="R36" i="2" s="1"/>
  <c r="Q10" i="2"/>
  <c r="Q36" i="2" s="1"/>
  <c r="P10" i="2"/>
  <c r="O10" i="2"/>
  <c r="N10" i="2"/>
  <c r="M10" i="2"/>
  <c r="L10" i="2"/>
  <c r="K10" i="2"/>
  <c r="I10" i="2"/>
  <c r="H10" i="2"/>
  <c r="G10" i="2"/>
  <c r="F10" i="2"/>
  <c r="E10" i="2"/>
  <c r="D10" i="2"/>
  <c r="C10" i="2"/>
  <c r="J9" i="2"/>
  <c r="J8" i="2"/>
  <c r="J10" i="2" s="1"/>
  <c r="T7" i="2"/>
  <c r="S7" i="2"/>
  <c r="R7" i="2"/>
  <c r="Q7" i="2"/>
  <c r="P7" i="2"/>
  <c r="P36" i="2" s="1"/>
  <c r="O7" i="2"/>
  <c r="N7" i="2"/>
  <c r="M7" i="2"/>
  <c r="L7" i="2"/>
  <c r="K7" i="2"/>
  <c r="I7" i="2"/>
  <c r="H7" i="2"/>
  <c r="G7" i="2"/>
  <c r="F7" i="2"/>
  <c r="E7" i="2"/>
  <c r="D7" i="2"/>
  <c r="C7" i="2"/>
  <c r="J7" i="2" s="1"/>
  <c r="J6" i="2"/>
  <c r="J5" i="2"/>
  <c r="J31" i="2" l="1"/>
  <c r="J26" i="2"/>
  <c r="J35" i="2"/>
  <c r="J36" i="2" s="1"/>
  <c r="J14" i="2"/>
  <c r="C36" i="2"/>
  <c r="L36" i="2"/>
  <c r="M36" i="2"/>
  <c r="N36" i="2"/>
  <c r="S36" i="2"/>
  <c r="T36" i="2"/>
  <c r="K36" i="2"/>
  <c r="J22" i="2"/>
  <c r="D36" i="2"/>
  <c r="F36" i="2"/>
  <c r="H36" i="2"/>
  <c r="G36" i="2"/>
  <c r="E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研發處</author>
  </authors>
  <commentList>
    <comment ref="N2" authorId="0" shapeId="0" xr:uid="{00000000-0006-0000-0200-000001000000}">
      <text>
        <r>
          <rPr>
            <sz val="9"/>
            <color indexed="81"/>
            <rFont val="細明體"/>
            <family val="3"/>
            <charset val="136"/>
          </rPr>
          <t>代號</t>
        </r>
        <r>
          <rPr>
            <sz val="9"/>
            <color indexed="81"/>
            <rFont val="Tahoma"/>
            <family val="2"/>
          </rPr>
          <t>1.</t>
        </r>
        <r>
          <rPr>
            <sz val="9"/>
            <color indexed="81"/>
            <rFont val="細明體"/>
            <family val="3"/>
            <charset val="136"/>
          </rPr>
          <t>理：數學類、物理類、化學類、大氣科學類、地球科學類、生物科學類、海洋科學類、生物技術、其它
代號</t>
        </r>
        <r>
          <rPr>
            <sz val="9"/>
            <color indexed="81"/>
            <rFont val="Tahoma"/>
            <family val="2"/>
          </rPr>
          <t>2.</t>
        </r>
        <r>
          <rPr>
            <sz val="9"/>
            <color indexed="81"/>
            <rFont val="細明體"/>
            <family val="3"/>
            <charset val="136"/>
          </rPr>
          <t>工：土木水利工程類、機械工程類、電子電機工程類、電信工程、化學工程類、</t>
        </r>
        <r>
          <rPr>
            <sz val="9"/>
            <color indexed="81"/>
            <rFont val="Tahoma"/>
            <family val="2"/>
          </rPr>
          <t xml:space="preserve"> </t>
        </r>
        <r>
          <rPr>
            <sz val="9"/>
            <color indexed="81"/>
            <rFont val="細明體"/>
            <family val="3"/>
            <charset val="136"/>
          </rPr>
          <t>工業工程類</t>
        </r>
        <r>
          <rPr>
            <sz val="9"/>
            <color indexed="81"/>
            <rFont val="Tahoma"/>
            <family val="2"/>
          </rPr>
          <t xml:space="preserve"> </t>
        </r>
        <r>
          <rPr>
            <sz val="9"/>
            <color indexed="81"/>
            <rFont val="細明體"/>
            <family val="3"/>
            <charset val="136"/>
          </rPr>
          <t>、航空工程、太空科技、紡織工程類、交通運輸、醫學工程、防災工程、自動化工程、材料科技、能源工程、原子能工程、光電工程、環境科學、食品科技、資訊工程</t>
        </r>
        <r>
          <rPr>
            <sz val="9"/>
            <color indexed="81"/>
            <rFont val="Tahoma"/>
            <family val="2"/>
          </rPr>
          <t>--</t>
        </r>
        <r>
          <rPr>
            <sz val="9"/>
            <color indexed="81"/>
            <rFont val="細明體"/>
            <family val="3"/>
            <charset val="136"/>
          </rPr>
          <t>硬體工程、資訊科學</t>
        </r>
        <r>
          <rPr>
            <sz val="9"/>
            <color indexed="81"/>
            <rFont val="Tahoma"/>
            <family val="2"/>
          </rPr>
          <t>--</t>
        </r>
        <r>
          <rPr>
            <sz val="9"/>
            <color indexed="81"/>
            <rFont val="細明體"/>
            <family val="3"/>
            <charset val="136"/>
          </rPr>
          <t>軟體、其它
代號</t>
        </r>
        <r>
          <rPr>
            <sz val="9"/>
            <color indexed="81"/>
            <rFont val="Tahoma"/>
            <family val="2"/>
          </rPr>
          <t>3.</t>
        </r>
        <r>
          <rPr>
            <sz val="9"/>
            <color indexed="81"/>
            <rFont val="細明體"/>
            <family val="3"/>
            <charset val="136"/>
          </rPr>
          <t>醫：基礎醫學類、臨床醫學類、藥學、公共衛生學、牙醫學、護理學、醫事技術、復健醫學、肝炎防治、生物技術、其它
代號</t>
        </r>
        <r>
          <rPr>
            <sz val="9"/>
            <color indexed="81"/>
            <rFont val="Tahoma"/>
            <family val="2"/>
          </rPr>
          <t>4.</t>
        </r>
        <r>
          <rPr>
            <sz val="9"/>
            <color indexed="81"/>
            <rFont val="細明體"/>
            <family val="3"/>
            <charset val="136"/>
          </rPr>
          <t>農：農藝、園藝、植物保護類、農業化學類、農田水利類、農業機械類、水土資源保育、林業類、漁業類（含水產養殖）、畜牧獸醫類、農業推廣類、農業經濟類、自動化工程、農業環境保護、食品科技類、生物技術、農產運銷、自然生態保育、其它
代號</t>
        </r>
        <r>
          <rPr>
            <sz val="9"/>
            <color indexed="81"/>
            <rFont val="Tahoma"/>
            <family val="2"/>
          </rPr>
          <t>5.</t>
        </r>
        <r>
          <rPr>
            <sz val="9"/>
            <color indexed="81"/>
            <rFont val="細明體"/>
            <family val="3"/>
            <charset val="136"/>
          </rPr>
          <t>人文：藝術、宗教、語文、哲學、人類、歷史、其它
代號</t>
        </r>
        <r>
          <rPr>
            <sz val="9"/>
            <color indexed="81"/>
            <rFont val="Tahoma"/>
            <family val="2"/>
          </rPr>
          <t>6.</t>
        </r>
        <r>
          <rPr>
            <sz val="9"/>
            <color indexed="81"/>
            <rFont val="細明體"/>
            <family val="3"/>
            <charset val="136"/>
          </rPr>
          <t>社會：社會、心理、政治、法律、經濟、教育、地理、統計、管理科學、科學教育、財政、公共行政、其他</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研發處</author>
  </authors>
  <commentList>
    <comment ref="H2" authorId="0" shapeId="0" xr:uid="{00000000-0006-0000-0300-000001000000}">
      <text>
        <r>
          <rPr>
            <b/>
            <sz val="7"/>
            <color indexed="81"/>
            <rFont val="細明體"/>
            <family val="3"/>
            <charset val="136"/>
          </rPr>
          <t>代號1.理：數學類、物理類、化學類、大氣科學類、地球科學類、生物科學類、海洋科學類、生物技術、其它
代號2.工：土木水利工程類、機械工程類、電子電機工程類）、電信工程、化學工程類、 工業工程類 、航空工程、太空科技、紡織工程類、交通運輸、醫學工程、防災工程、自動化工程、材料科技、能源工程、原子能工程、光電工程、環境科學、食品科技、資訊工程--硬體工程、資訊科學--軟體、其它
代號3.醫：基礎醫學類、臨床醫學類、藥學、公共衛生學、牙醫學、護理學、醫事技術、復健醫學、肝炎防治、生物技術、其它
代號4.農：農藝、園藝、植物保護類、農業化學類、農田水利類、農業機械類、水土資源保育、林業類、漁業類（含水產養殖）、畜牧獸醫類、農業推廣類、農業經濟類、自動化工程、農業環境保護、食品科技類、生物技術、農產運銷、自然生態保育、其它
代號5.人文：藝術、宗教、語文、哲學、人類、歷史、其它
代號6.社會：社會、心理、政治、法律、經濟、教育、地理、統計、管理科學、科學教育、財政、公共行政、其他</t>
        </r>
        <r>
          <rPr>
            <sz val="9"/>
            <color indexed="81"/>
            <rFont val="Tahoma"/>
            <family val="2"/>
          </rPr>
          <t xml:space="preserve">
</t>
        </r>
      </text>
    </comment>
  </commentList>
</comments>
</file>

<file path=xl/sharedStrings.xml><?xml version="1.0" encoding="utf-8"?>
<sst xmlns="http://schemas.openxmlformats.org/spreadsheetml/2006/main" count="6960" uniqueCount="2742">
  <si>
    <t>ISSN</t>
  </si>
  <si>
    <t>E-ISSN</t>
  </si>
  <si>
    <t>SSCI</t>
  </si>
  <si>
    <t>A&amp;HCI</t>
  </si>
  <si>
    <t>TSSCI</t>
  </si>
  <si>
    <t>EI</t>
  </si>
  <si>
    <t>10</t>
  </si>
  <si>
    <t/>
  </si>
  <si>
    <t>2072-666X</t>
  </si>
  <si>
    <t>04</t>
  </si>
  <si>
    <t>1420-3049</t>
  </si>
  <si>
    <t>APPLIED SCIENCES-BASEL</t>
  </si>
  <si>
    <t>2076-3417</t>
  </si>
  <si>
    <t>11</t>
  </si>
  <si>
    <t>01</t>
  </si>
  <si>
    <t>FOOD CHEMISTRY</t>
  </si>
  <si>
    <t>0308-8146</t>
  </si>
  <si>
    <t>1873-7072</t>
  </si>
  <si>
    <t>08</t>
  </si>
  <si>
    <t>SCIENTIFIC REPORTS</t>
  </si>
  <si>
    <t>2045-2322</t>
  </si>
  <si>
    <t>0030-4026</t>
  </si>
  <si>
    <t>1618-1336</t>
  </si>
  <si>
    <t>SENSORS AND MATERIALS</t>
  </si>
  <si>
    <t>0914-4935</t>
  </si>
  <si>
    <t>0025-326X</t>
  </si>
  <si>
    <t>1879-3363</t>
  </si>
  <si>
    <t>MARINE POLLUTION BULLETIN</t>
  </si>
  <si>
    <t>建築學系</t>
  </si>
  <si>
    <t>12</t>
  </si>
  <si>
    <t>SAGE OPEN</t>
  </si>
  <si>
    <t>2158-2440</t>
  </si>
  <si>
    <t>NANOMATERIALS</t>
  </si>
  <si>
    <t>2079-4991</t>
  </si>
  <si>
    <t>MOLECULES</t>
  </si>
  <si>
    <t>SENSORS</t>
  </si>
  <si>
    <t>1424-8220</t>
  </si>
  <si>
    <t>03</t>
  </si>
  <si>
    <t>電機工程學系</t>
  </si>
  <si>
    <t>SCIENCE OF THE TOTAL ENVIRONMENT</t>
  </si>
  <si>
    <t>0048-9697</t>
  </si>
  <si>
    <t>1879-1026</t>
  </si>
  <si>
    <t>OPTICS AND LASERS IN ENGINEERING</t>
  </si>
  <si>
    <t>0143-8166</t>
  </si>
  <si>
    <t>1873-0302</t>
  </si>
  <si>
    <t>0927-538X</t>
  </si>
  <si>
    <t>1879-0585</t>
  </si>
  <si>
    <t>0143-7208</t>
  </si>
  <si>
    <t>1873-3743</t>
  </si>
  <si>
    <t>WATER</t>
  </si>
  <si>
    <t>2073-4441</t>
  </si>
  <si>
    <t>化學工程學系</t>
  </si>
  <si>
    <t>09</t>
  </si>
  <si>
    <t>1094-4087</t>
  </si>
  <si>
    <t>MATHEMATICS</t>
  </si>
  <si>
    <t>2227-7390</t>
  </si>
  <si>
    <t>1530-437X</t>
  </si>
  <si>
    <t>1558-1748</t>
  </si>
  <si>
    <t>02</t>
  </si>
  <si>
    <t>SUSTAINABILITY</t>
  </si>
  <si>
    <t>2071-1050</t>
  </si>
  <si>
    <t>SOLID STATE COMMUNICATIONS</t>
  </si>
  <si>
    <t>0038-1098</t>
  </si>
  <si>
    <t>1879-2766</t>
  </si>
  <si>
    <t>2637-6113</t>
  </si>
  <si>
    <t>1996-1073</t>
  </si>
  <si>
    <t>土木與防災工程學系</t>
  </si>
  <si>
    <t>0146-9592</t>
  </si>
  <si>
    <t>1539-4794</t>
  </si>
  <si>
    <t>2050-7526</t>
  </si>
  <si>
    <t>2050-7534</t>
  </si>
  <si>
    <t>0018-9383</t>
  </si>
  <si>
    <t>1557-9646</t>
  </si>
  <si>
    <t>07</t>
  </si>
  <si>
    <t>文化創意與數位行銷學系</t>
  </si>
  <si>
    <t>06</t>
  </si>
  <si>
    <t>機械工程學系</t>
  </si>
  <si>
    <t>經營管理學系</t>
  </si>
  <si>
    <t>學院</t>
  </si>
  <si>
    <t>系所</t>
  </si>
  <si>
    <t>期刊論文</t>
  </si>
  <si>
    <t>研討會論文</t>
  </si>
  <si>
    <t>專利</t>
  </si>
  <si>
    <t>專書</t>
  </si>
  <si>
    <t>專章</t>
  </si>
  <si>
    <t>SCI</t>
    <phoneticPr fontId="3" type="noConversion"/>
  </si>
  <si>
    <t>THCI</t>
    <phoneticPr fontId="3" type="noConversion"/>
  </si>
  <si>
    <t>其他</t>
  </si>
  <si>
    <t>合計</t>
  </si>
  <si>
    <t>地點</t>
  </si>
  <si>
    <t>國際性</t>
  </si>
  <si>
    <t>技轉</t>
  </si>
  <si>
    <t>新品種</t>
  </si>
  <si>
    <t>發明</t>
  </si>
  <si>
    <t>新型</t>
  </si>
  <si>
    <t>新式樣</t>
  </si>
  <si>
    <t>境內</t>
  </si>
  <si>
    <t>境外</t>
  </si>
  <si>
    <t>人社院</t>
  </si>
  <si>
    <t>臺灣語文與傳播學系</t>
    <phoneticPr fontId="3" type="noConversion"/>
  </si>
  <si>
    <t>華語文學系</t>
    <phoneticPr fontId="3" type="noConversion"/>
  </si>
  <si>
    <t>人社院(小計)</t>
  </si>
  <si>
    <t>共教會</t>
  </si>
  <si>
    <t>通識教育中心</t>
    <phoneticPr fontId="3" type="noConversion"/>
  </si>
  <si>
    <t>語文中心</t>
    <phoneticPr fontId="3" type="noConversion"/>
  </si>
  <si>
    <t>共教會(小計)</t>
  </si>
  <si>
    <t>客家學院</t>
  </si>
  <si>
    <t>文化創意與數位行銷學系</t>
    <phoneticPr fontId="3" type="noConversion"/>
  </si>
  <si>
    <t>文化觀光產業學系</t>
    <phoneticPr fontId="3" type="noConversion"/>
  </si>
  <si>
    <t>客家語言與傳播研究所</t>
    <phoneticPr fontId="3" type="noConversion"/>
  </si>
  <si>
    <t>客家學院(小計)</t>
  </si>
  <si>
    <t>理工學院</t>
  </si>
  <si>
    <t>工程轉譯學位學程</t>
    <phoneticPr fontId="3" type="noConversion"/>
  </si>
  <si>
    <t>土木與防災工程學系</t>
    <phoneticPr fontId="3" type="noConversion"/>
  </si>
  <si>
    <t>化學工程學系</t>
    <phoneticPr fontId="3" type="noConversion"/>
  </si>
  <si>
    <t>材料科學工程學系</t>
    <phoneticPr fontId="3" type="noConversion"/>
  </si>
  <si>
    <t>能源工程學系</t>
    <phoneticPr fontId="3" type="noConversion"/>
  </si>
  <si>
    <t>機械工程學系</t>
    <phoneticPr fontId="3" type="noConversion"/>
  </si>
  <si>
    <t>環境與安全衛生工程學系</t>
    <phoneticPr fontId="3" type="noConversion"/>
  </si>
  <si>
    <t>理工學院(小計)</t>
  </si>
  <si>
    <t>設計學院</t>
  </si>
  <si>
    <t>工業設計學系</t>
    <phoneticPr fontId="3" type="noConversion"/>
  </si>
  <si>
    <t>建築學系</t>
    <phoneticPr fontId="3" type="noConversion"/>
  </si>
  <si>
    <t>原住民學士學位學程專班</t>
    <phoneticPr fontId="3" type="noConversion"/>
  </si>
  <si>
    <t>設計學院(小計)</t>
  </si>
  <si>
    <t>電資學院</t>
  </si>
  <si>
    <t>光電工程學系</t>
    <phoneticPr fontId="3" type="noConversion"/>
  </si>
  <si>
    <t>電子工程學系</t>
    <phoneticPr fontId="3" type="noConversion"/>
  </si>
  <si>
    <t>電機工程學系</t>
    <phoneticPr fontId="3" type="noConversion"/>
  </si>
  <si>
    <t>電資學院(小計)</t>
  </si>
  <si>
    <t>管理學院</t>
  </si>
  <si>
    <t>財務金融學系</t>
    <phoneticPr fontId="3" type="noConversion"/>
  </si>
  <si>
    <t>經營管理學系</t>
    <phoneticPr fontId="3" type="noConversion"/>
  </si>
  <si>
    <t>資訊管理學系</t>
    <phoneticPr fontId="3" type="noConversion"/>
  </si>
  <si>
    <t>管理學院(小計)</t>
  </si>
  <si>
    <t>Total</t>
  </si>
  <si>
    <t>備註：本資料僅供參考，請以系所公布資料為準。</t>
    <phoneticPr fontId="3" type="noConversion"/>
  </si>
  <si>
    <t>會議是有對外公開徵稿，並有審稿制度</t>
    <phoneticPr fontId="3" type="noConversion"/>
  </si>
  <si>
    <t>序號</t>
  </si>
  <si>
    <t>系科</t>
  </si>
  <si>
    <t>姓名</t>
  </si>
  <si>
    <t>創作者</t>
  </si>
  <si>
    <t>專利所有權人</t>
  </si>
  <si>
    <t>專利(或技轉)名稱</t>
  </si>
  <si>
    <t>專利權號數或技轉公司</t>
  </si>
  <si>
    <t>專利種類或技轉</t>
  </si>
  <si>
    <t>國別</t>
  </si>
  <si>
    <t>專利證書時間</t>
    <phoneticPr fontId="3" type="noConversion"/>
  </si>
  <si>
    <t>專利
授權起訖日</t>
    <phoneticPr fontId="3" type="noConversion"/>
  </si>
  <si>
    <t>備註</t>
  </si>
  <si>
    <t>項次</t>
  </si>
  <si>
    <t>教師姓名</t>
  </si>
  <si>
    <t>專書名稱</t>
  </si>
  <si>
    <t>出版形式</t>
  </si>
  <si>
    <t>使用語文</t>
  </si>
  <si>
    <t>出版年月</t>
  </si>
  <si>
    <t>出版社/發表處所名稱</t>
  </si>
  <si>
    <t>是否有ISBN號</t>
  </si>
  <si>
    <t>ISBN號</t>
  </si>
  <si>
    <r>
      <t xml:space="preserve">領域別
</t>
    </r>
    <r>
      <rPr>
        <b/>
        <sz val="10"/>
        <rFont val="新細明體"/>
        <family val="1"/>
        <charset val="136"/>
      </rPr>
      <t>(1.理、2.工、3.醫、4.農、5.人文、6.社會)</t>
    </r>
    <phoneticPr fontId="3" type="noConversion"/>
  </si>
  <si>
    <t>主編</t>
    <phoneticPr fontId="4" type="noConversion"/>
  </si>
  <si>
    <t>紙本</t>
  </si>
  <si>
    <t>電子書</t>
  </si>
  <si>
    <t>出版年</t>
  </si>
  <si>
    <t>出版月</t>
  </si>
  <si>
    <t>作者</t>
    <phoneticPr fontId="3" type="noConversion"/>
  </si>
  <si>
    <t>專章名稱</t>
  </si>
  <si>
    <t>教師是否為通訊作者</t>
  </si>
  <si>
    <t>專書是否經外部審稿程序或公開發行出版</t>
  </si>
  <si>
    <t>期別及起迄頁數</t>
  </si>
  <si>
    <t>備註</t>
    <phoneticPr fontId="4" type="noConversion"/>
  </si>
  <si>
    <t>能源工程學系</t>
  </si>
  <si>
    <t>環境與安全衛生工程學系</t>
  </si>
  <si>
    <t>工業設計學系</t>
  </si>
  <si>
    <t>光電工程學系</t>
  </si>
  <si>
    <t>資訊工程學系</t>
  </si>
  <si>
    <t>電子工程學系</t>
  </si>
  <si>
    <t>資訊管理學系</t>
  </si>
  <si>
    <t>出版年代</t>
  </si>
  <si>
    <t>出版月份</t>
  </si>
  <si>
    <t>發表狀態</t>
    <phoneticPr fontId="4" type="noConversion"/>
  </si>
  <si>
    <t>補助計畫編號</t>
    <phoneticPr fontId="4" type="noConversion"/>
  </si>
  <si>
    <t>全文連結網址</t>
    <phoneticPr fontId="4" type="noConversion"/>
  </si>
  <si>
    <t>Strategies on Visual Display Terminal Lighting in Office Space under Energy-Saving Environment</t>
  </si>
  <si>
    <t>資訊工程學系</t>
    <phoneticPr fontId="3" type="noConversion"/>
  </si>
  <si>
    <t>1</t>
    <phoneticPr fontId="3" type="noConversion"/>
  </si>
  <si>
    <t>2</t>
    <phoneticPr fontId="3" type="noConversion"/>
  </si>
  <si>
    <t>3</t>
    <phoneticPr fontId="3" type="noConversion"/>
  </si>
  <si>
    <t>5</t>
    <phoneticPr fontId="3" type="noConversion"/>
  </si>
  <si>
    <t>13</t>
    <phoneticPr fontId="3" type="noConversion"/>
  </si>
  <si>
    <t>4</t>
    <phoneticPr fontId="3" type="noConversion"/>
  </si>
  <si>
    <t>編著</t>
    <phoneticPr fontId="4" type="noConversion"/>
  </si>
  <si>
    <t>6</t>
    <phoneticPr fontId="3" type="noConversion"/>
  </si>
  <si>
    <t>10</t>
    <phoneticPr fontId="3" type="noConversion"/>
  </si>
  <si>
    <t>12</t>
    <phoneticPr fontId="3" type="noConversion"/>
  </si>
  <si>
    <t>華語文學系</t>
  </si>
  <si>
    <t>是否為國際研討會</t>
    <phoneticPr fontId="3" type="noConversion"/>
  </si>
  <si>
    <t>GERMANY</t>
    <phoneticPr fontId="3" type="noConversion"/>
  </si>
  <si>
    <t>NETHERLANDS</t>
    <phoneticPr fontId="3" type="noConversion"/>
  </si>
  <si>
    <t>TAIWAN</t>
    <phoneticPr fontId="3" type="noConversion"/>
  </si>
  <si>
    <t>31</t>
    <phoneticPr fontId="3" type="noConversion"/>
  </si>
  <si>
    <t>TSSCI</t>
    <phoneticPr fontId="3" type="noConversion"/>
  </si>
  <si>
    <t>9</t>
    <phoneticPr fontId="3" type="noConversion"/>
  </si>
  <si>
    <t>1380-7501</t>
    <phoneticPr fontId="3" type="noConversion"/>
  </si>
  <si>
    <t>1-34</t>
    <phoneticPr fontId="3" type="noConversion"/>
  </si>
  <si>
    <t>SSCI</t>
    <phoneticPr fontId="3" type="noConversion"/>
  </si>
  <si>
    <t>Crisis Management Performance of Upscale Hotels in the Greater Bay Area, China: A Comparative Study in a Complex Institutional Situation</t>
  </si>
  <si>
    <r>
      <t xml:space="preserve">領域別
</t>
    </r>
    <r>
      <rPr>
        <b/>
        <sz val="10"/>
        <color indexed="8"/>
        <rFont val="新細明體"/>
        <family val="1"/>
        <charset val="136"/>
      </rPr>
      <t>(1.理、2.工、3.醫、4.農、5.人文、6.社會)</t>
    </r>
    <phoneticPr fontId="3" type="noConversion"/>
  </si>
  <si>
    <r>
      <rPr>
        <sz val="12"/>
        <color indexed="8"/>
        <rFont val="新細明體"/>
        <family val="1"/>
        <charset val="136"/>
      </rPr>
      <t>項次</t>
    </r>
  </si>
  <si>
    <r>
      <rPr>
        <sz val="12"/>
        <color indexed="8"/>
        <rFont val="新細明體"/>
        <family val="1"/>
        <charset val="136"/>
      </rPr>
      <t>學院</t>
    </r>
  </si>
  <si>
    <r>
      <rPr>
        <sz val="12"/>
        <color indexed="8"/>
        <rFont val="新細明體"/>
        <family val="1"/>
        <charset val="136"/>
      </rPr>
      <t>系所</t>
    </r>
  </si>
  <si>
    <r>
      <rPr>
        <sz val="12"/>
        <color indexed="8"/>
        <rFont val="新細明體"/>
        <family val="1"/>
        <charset val="136"/>
      </rPr>
      <t>教師姓名</t>
    </r>
  </si>
  <si>
    <r>
      <rPr>
        <sz val="12"/>
        <color indexed="8"/>
        <rFont val="新細明體"/>
        <family val="1"/>
        <charset val="136"/>
      </rPr>
      <t>作者群</t>
    </r>
  </si>
  <si>
    <r>
      <rPr>
        <sz val="12"/>
        <color indexed="8"/>
        <rFont val="新細明體"/>
        <family val="1"/>
        <charset val="136"/>
      </rPr>
      <t>期刊</t>
    </r>
    <r>
      <rPr>
        <sz val="12"/>
        <color indexed="8"/>
        <rFont val="Times New Roman"/>
        <family val="1"/>
      </rPr>
      <t>/</t>
    </r>
    <r>
      <rPr>
        <sz val="12"/>
        <color indexed="8"/>
        <rFont val="新細明體"/>
        <family val="1"/>
        <charset val="136"/>
      </rPr>
      <t>學報之論文名稱</t>
    </r>
    <phoneticPr fontId="4" type="noConversion"/>
  </si>
  <si>
    <r>
      <rPr>
        <sz val="12"/>
        <color indexed="8"/>
        <rFont val="新細明體"/>
        <family val="1"/>
        <charset val="136"/>
      </rPr>
      <t>期刊</t>
    </r>
    <r>
      <rPr>
        <sz val="12"/>
        <color indexed="8"/>
        <rFont val="Times New Roman"/>
        <family val="1"/>
      </rPr>
      <t>/</t>
    </r>
    <r>
      <rPr>
        <sz val="12"/>
        <color indexed="8"/>
        <rFont val="新細明體"/>
        <family val="1"/>
        <charset val="136"/>
      </rPr>
      <t>學報名稱</t>
    </r>
  </si>
  <si>
    <r>
      <rPr>
        <sz val="12"/>
        <color indexed="8"/>
        <rFont val="新細明體"/>
        <family val="1"/>
        <charset val="136"/>
      </rPr>
      <t>期刊</t>
    </r>
    <r>
      <rPr>
        <sz val="12"/>
        <color indexed="8"/>
        <rFont val="Times New Roman"/>
        <family val="1"/>
      </rPr>
      <t>/</t>
    </r>
    <r>
      <rPr>
        <sz val="12"/>
        <color indexed="8"/>
        <rFont val="新細明體"/>
        <family val="1"/>
        <charset val="136"/>
      </rPr>
      <t>學報卷數</t>
    </r>
  </si>
  <si>
    <r>
      <rPr>
        <sz val="12"/>
        <color indexed="8"/>
        <rFont val="新細明體"/>
        <family val="1"/>
        <charset val="136"/>
      </rPr>
      <t>期刊</t>
    </r>
    <r>
      <rPr>
        <sz val="12"/>
        <color indexed="8"/>
        <rFont val="Times New Roman"/>
        <family val="1"/>
      </rPr>
      <t>/</t>
    </r>
    <r>
      <rPr>
        <sz val="12"/>
        <color indexed="8"/>
        <rFont val="新細明體"/>
        <family val="1"/>
        <charset val="136"/>
      </rPr>
      <t>學報期數</t>
    </r>
  </si>
  <si>
    <r>
      <rPr>
        <sz val="12"/>
        <color indexed="8"/>
        <rFont val="新細明體"/>
        <family val="1"/>
        <charset val="136"/>
      </rPr>
      <t>頁碼</t>
    </r>
  </si>
  <si>
    <r>
      <rPr>
        <sz val="12"/>
        <color indexed="8"/>
        <rFont val="新細明體"/>
        <family val="1"/>
        <charset val="136"/>
      </rPr>
      <t>發表年</t>
    </r>
  </si>
  <si>
    <r>
      <rPr>
        <sz val="12"/>
        <color indexed="8"/>
        <rFont val="新細明體"/>
        <family val="1"/>
        <charset val="136"/>
      </rPr>
      <t>發表月</t>
    </r>
  </si>
  <si>
    <r>
      <rPr>
        <sz val="12"/>
        <color indexed="8"/>
        <rFont val="新細明體"/>
        <family val="1"/>
        <charset val="136"/>
      </rPr>
      <t>期刊類別</t>
    </r>
    <phoneticPr fontId="4" type="noConversion"/>
  </si>
  <si>
    <r>
      <rPr>
        <sz val="12"/>
        <color indexed="8"/>
        <rFont val="新細明體"/>
        <family val="1"/>
        <charset val="136"/>
      </rPr>
      <t xml:space="preserve">領域別
</t>
    </r>
    <r>
      <rPr>
        <sz val="10"/>
        <color indexed="8"/>
        <rFont val="Times New Roman"/>
        <family val="1"/>
      </rPr>
      <t>(1.</t>
    </r>
    <r>
      <rPr>
        <sz val="10"/>
        <color indexed="8"/>
        <rFont val="新細明體"/>
        <family val="1"/>
        <charset val="136"/>
      </rPr>
      <t>理、</t>
    </r>
    <r>
      <rPr>
        <sz val="10"/>
        <color indexed="8"/>
        <rFont val="Times New Roman"/>
        <family val="1"/>
      </rPr>
      <t>2.</t>
    </r>
    <r>
      <rPr>
        <sz val="10"/>
        <color indexed="8"/>
        <rFont val="新細明體"/>
        <family val="1"/>
        <charset val="136"/>
      </rPr>
      <t>工、</t>
    </r>
    <r>
      <rPr>
        <sz val="10"/>
        <color indexed="8"/>
        <rFont val="Times New Roman"/>
        <family val="1"/>
      </rPr>
      <t>3.</t>
    </r>
    <r>
      <rPr>
        <sz val="10"/>
        <color indexed="8"/>
        <rFont val="新細明體"/>
        <family val="1"/>
        <charset val="136"/>
      </rPr>
      <t>醫、</t>
    </r>
    <r>
      <rPr>
        <sz val="10"/>
        <color indexed="8"/>
        <rFont val="Times New Roman"/>
        <family val="1"/>
      </rPr>
      <t>4.</t>
    </r>
    <r>
      <rPr>
        <sz val="10"/>
        <color indexed="8"/>
        <rFont val="新細明體"/>
        <family val="1"/>
        <charset val="136"/>
      </rPr>
      <t>農、</t>
    </r>
    <r>
      <rPr>
        <sz val="10"/>
        <color indexed="8"/>
        <rFont val="Times New Roman"/>
        <family val="1"/>
      </rPr>
      <t>5.</t>
    </r>
    <r>
      <rPr>
        <sz val="10"/>
        <color indexed="8"/>
        <rFont val="新細明體"/>
        <family val="1"/>
        <charset val="136"/>
      </rPr>
      <t>人文、</t>
    </r>
    <r>
      <rPr>
        <sz val="10"/>
        <color indexed="8"/>
        <rFont val="Times New Roman"/>
        <family val="1"/>
      </rPr>
      <t>6.</t>
    </r>
    <r>
      <rPr>
        <sz val="10"/>
        <color indexed="8"/>
        <rFont val="新細明體"/>
        <family val="1"/>
        <charset val="136"/>
      </rPr>
      <t>社會</t>
    </r>
    <r>
      <rPr>
        <sz val="10"/>
        <color indexed="8"/>
        <rFont val="Times New Roman"/>
        <family val="1"/>
      </rPr>
      <t>)</t>
    </r>
    <phoneticPr fontId="3" type="noConversion"/>
  </si>
  <si>
    <r>
      <rPr>
        <sz val="12"/>
        <color indexed="8"/>
        <rFont val="新細明體"/>
        <family val="1"/>
        <charset val="136"/>
      </rPr>
      <t xml:space="preserve">論文發表型式
</t>
    </r>
    <r>
      <rPr>
        <sz val="10"/>
        <color indexed="8"/>
        <rFont val="新細明體"/>
        <family val="1"/>
        <charset val="136"/>
      </rPr>
      <t>紙本期刊：</t>
    </r>
    <r>
      <rPr>
        <sz val="10"/>
        <color indexed="8"/>
        <rFont val="Times New Roman"/>
        <family val="1"/>
      </rPr>
      <t xml:space="preserve">0
</t>
    </r>
    <r>
      <rPr>
        <sz val="10"/>
        <color indexed="8"/>
        <rFont val="新細明體"/>
        <family val="1"/>
        <charset val="136"/>
      </rPr>
      <t>電子期刊：</t>
    </r>
    <r>
      <rPr>
        <sz val="10"/>
        <color indexed="8"/>
        <rFont val="Times New Roman"/>
        <family val="1"/>
      </rPr>
      <t xml:space="preserve">1
</t>
    </r>
    <r>
      <rPr>
        <sz val="10"/>
        <color indexed="8"/>
        <rFont val="新細明體"/>
        <family val="1"/>
        <charset val="136"/>
      </rPr>
      <t>紙本及電子期刊：</t>
    </r>
    <r>
      <rPr>
        <sz val="10"/>
        <color indexed="8"/>
        <rFont val="Times New Roman"/>
        <family val="1"/>
      </rPr>
      <t>2</t>
    </r>
    <phoneticPr fontId="3" type="noConversion"/>
  </si>
  <si>
    <r>
      <rPr>
        <sz val="12"/>
        <color indexed="8"/>
        <rFont val="新細明體"/>
        <family val="1"/>
        <charset val="136"/>
      </rPr>
      <t xml:space="preserve">教師是否為通訊作者
</t>
    </r>
    <r>
      <rPr>
        <sz val="10"/>
        <color indexed="8"/>
        <rFont val="Times New Roman"/>
        <family val="1"/>
      </rPr>
      <t>(</t>
    </r>
    <r>
      <rPr>
        <sz val="10"/>
        <color indexed="8"/>
        <rFont val="新細明體"/>
        <family val="1"/>
        <charset val="136"/>
      </rPr>
      <t>是</t>
    </r>
    <r>
      <rPr>
        <sz val="10"/>
        <color indexed="8"/>
        <rFont val="Times New Roman"/>
        <family val="1"/>
      </rPr>
      <t>:Y</t>
    </r>
    <r>
      <rPr>
        <sz val="10"/>
        <color indexed="8"/>
        <rFont val="新細明體"/>
        <family val="1"/>
        <charset val="136"/>
      </rPr>
      <t>、否</t>
    </r>
    <r>
      <rPr>
        <sz val="10"/>
        <color indexed="8"/>
        <rFont val="Times New Roman"/>
        <family val="1"/>
      </rPr>
      <t>:N)</t>
    </r>
    <phoneticPr fontId="4" type="noConversion"/>
  </si>
  <si>
    <r>
      <rPr>
        <sz val="12"/>
        <color indexed="8"/>
        <rFont val="新細明體"/>
        <family val="1"/>
        <charset val="136"/>
      </rPr>
      <t>論文期刊</t>
    </r>
    <r>
      <rPr>
        <sz val="12"/>
        <color indexed="8"/>
        <rFont val="Times New Roman"/>
        <family val="1"/>
      </rPr>
      <t>/</t>
    </r>
    <r>
      <rPr>
        <sz val="12"/>
        <color indexed="8"/>
        <rFont val="新細明體"/>
        <family val="1"/>
        <charset val="136"/>
      </rPr>
      <t>學報出版地國別</t>
    </r>
    <r>
      <rPr>
        <sz val="12"/>
        <color indexed="8"/>
        <rFont val="Times New Roman"/>
        <family val="1"/>
      </rPr>
      <t>/</t>
    </r>
    <r>
      <rPr>
        <sz val="12"/>
        <color indexed="8"/>
        <rFont val="新細明體"/>
        <family val="1"/>
        <charset val="136"/>
      </rPr>
      <t>地區</t>
    </r>
  </si>
  <si>
    <r>
      <rPr>
        <sz val="12"/>
        <color indexed="8"/>
        <rFont val="新細明體"/>
        <family val="1"/>
        <charset val="136"/>
      </rPr>
      <t xml:space="preserve">出版地
</t>
    </r>
    <r>
      <rPr>
        <sz val="10"/>
        <color indexed="8"/>
        <rFont val="Times New Roman"/>
        <family val="1"/>
      </rPr>
      <t>(</t>
    </r>
    <r>
      <rPr>
        <sz val="10"/>
        <color indexed="8"/>
        <rFont val="新細明體"/>
        <family val="1"/>
        <charset val="136"/>
      </rPr>
      <t>境內、境外</t>
    </r>
    <r>
      <rPr>
        <sz val="10"/>
        <color indexed="8"/>
        <rFont val="Times New Roman"/>
        <family val="1"/>
      </rPr>
      <t>)</t>
    </r>
    <phoneticPr fontId="4" type="noConversion"/>
  </si>
  <si>
    <r>
      <rPr>
        <sz val="12"/>
        <color indexed="8"/>
        <rFont val="新細明體"/>
        <family val="1"/>
        <charset val="136"/>
      </rPr>
      <t>期刊</t>
    </r>
    <r>
      <rPr>
        <sz val="12"/>
        <color indexed="8"/>
        <rFont val="Times New Roman"/>
        <family val="1"/>
      </rPr>
      <t>/</t>
    </r>
    <r>
      <rPr>
        <sz val="12"/>
        <color indexed="8"/>
        <rFont val="新細明體"/>
        <family val="1"/>
        <charset val="136"/>
      </rPr>
      <t>學報是否具審稿制度</t>
    </r>
  </si>
  <si>
    <r>
      <rPr>
        <sz val="12"/>
        <color indexed="8"/>
        <rFont val="新細明體"/>
        <family val="1"/>
        <charset val="136"/>
      </rPr>
      <t>語文別顯示</t>
    </r>
  </si>
  <si>
    <r>
      <rPr>
        <sz val="12"/>
        <color indexed="8"/>
        <rFont val="新細明體"/>
        <family val="1"/>
        <charset val="136"/>
      </rPr>
      <t>備註</t>
    </r>
  </si>
  <si>
    <r>
      <rPr>
        <b/>
        <sz val="15"/>
        <color indexed="8"/>
        <rFont val="新細明體"/>
        <family val="1"/>
        <charset val="136"/>
      </rPr>
      <t>華語文學系</t>
    </r>
    <r>
      <rPr>
        <b/>
        <sz val="15"/>
        <color indexed="8"/>
        <rFont val="Times New Roman"/>
        <family val="1"/>
      </rPr>
      <t xml:space="preserve">  </t>
    </r>
    <r>
      <rPr>
        <b/>
        <sz val="15"/>
        <color indexed="8"/>
        <rFont val="新細明體"/>
        <family val="1"/>
        <charset val="136"/>
      </rPr>
      <t>小計</t>
    </r>
    <phoneticPr fontId="3" type="noConversion"/>
  </si>
  <si>
    <r>
      <rPr>
        <b/>
        <sz val="15"/>
        <color indexed="8"/>
        <rFont val="新細明體"/>
        <family val="1"/>
        <charset val="136"/>
      </rPr>
      <t>文化創意與數位行銷學系</t>
    </r>
    <r>
      <rPr>
        <b/>
        <sz val="15"/>
        <color indexed="8"/>
        <rFont val="Times New Roman"/>
        <family val="1"/>
      </rPr>
      <t xml:space="preserve">  </t>
    </r>
    <r>
      <rPr>
        <b/>
        <sz val="15"/>
        <color indexed="8"/>
        <rFont val="新細明體"/>
        <family val="1"/>
        <charset val="136"/>
      </rPr>
      <t>小計</t>
    </r>
    <phoneticPr fontId="3" type="noConversion"/>
  </si>
  <si>
    <r>
      <rPr>
        <b/>
        <sz val="15"/>
        <color indexed="8"/>
        <rFont val="新細明體"/>
        <family val="1"/>
        <charset val="136"/>
      </rPr>
      <t>文化觀光產業學系</t>
    </r>
    <r>
      <rPr>
        <b/>
        <sz val="15"/>
        <color indexed="8"/>
        <rFont val="Times New Roman"/>
        <family val="1"/>
      </rPr>
      <t xml:space="preserve">  </t>
    </r>
    <r>
      <rPr>
        <b/>
        <sz val="15"/>
        <color indexed="8"/>
        <rFont val="新細明體"/>
        <family val="1"/>
        <charset val="136"/>
      </rPr>
      <t>小計</t>
    </r>
    <phoneticPr fontId="3" type="noConversion"/>
  </si>
  <si>
    <r>
      <rPr>
        <b/>
        <sz val="15"/>
        <color indexed="8"/>
        <rFont val="新細明體"/>
        <family val="1"/>
        <charset val="136"/>
      </rPr>
      <t>土木與防災工程學系</t>
    </r>
    <r>
      <rPr>
        <b/>
        <sz val="15"/>
        <color indexed="8"/>
        <rFont val="Times New Roman"/>
        <family val="1"/>
      </rPr>
      <t xml:space="preserve">  </t>
    </r>
    <r>
      <rPr>
        <b/>
        <sz val="15"/>
        <color indexed="8"/>
        <rFont val="新細明體"/>
        <family val="1"/>
        <charset val="136"/>
      </rPr>
      <t>小計</t>
    </r>
    <phoneticPr fontId="3" type="noConversion"/>
  </si>
  <si>
    <r>
      <rPr>
        <b/>
        <sz val="15"/>
        <color indexed="8"/>
        <rFont val="新細明體"/>
        <family val="1"/>
        <charset val="136"/>
      </rPr>
      <t>能源工程學系</t>
    </r>
    <r>
      <rPr>
        <b/>
        <sz val="15"/>
        <color indexed="8"/>
        <rFont val="Times New Roman"/>
        <family val="1"/>
      </rPr>
      <t xml:space="preserve">  </t>
    </r>
    <r>
      <rPr>
        <b/>
        <sz val="15"/>
        <color indexed="8"/>
        <rFont val="新細明體"/>
        <family val="1"/>
        <charset val="136"/>
      </rPr>
      <t>小計</t>
    </r>
    <phoneticPr fontId="3" type="noConversion"/>
  </si>
  <si>
    <r>
      <rPr>
        <b/>
        <sz val="15"/>
        <color indexed="8"/>
        <rFont val="新細明體"/>
        <family val="1"/>
        <charset val="136"/>
      </rPr>
      <t>機械工程學系</t>
    </r>
    <r>
      <rPr>
        <b/>
        <sz val="15"/>
        <color indexed="8"/>
        <rFont val="Times New Roman"/>
        <family val="1"/>
      </rPr>
      <t xml:space="preserve">  </t>
    </r>
    <r>
      <rPr>
        <b/>
        <sz val="15"/>
        <color indexed="8"/>
        <rFont val="新細明體"/>
        <family val="1"/>
        <charset val="136"/>
      </rPr>
      <t>小計</t>
    </r>
    <phoneticPr fontId="3" type="noConversion"/>
  </si>
  <si>
    <r>
      <rPr>
        <b/>
        <sz val="15"/>
        <color indexed="8"/>
        <rFont val="新細明體"/>
        <family val="1"/>
        <charset val="136"/>
      </rPr>
      <t>環境與安全衛生工程學系</t>
    </r>
    <r>
      <rPr>
        <b/>
        <sz val="15"/>
        <color indexed="8"/>
        <rFont val="Times New Roman"/>
        <family val="1"/>
      </rPr>
      <t xml:space="preserve">  </t>
    </r>
    <r>
      <rPr>
        <b/>
        <sz val="15"/>
        <color indexed="8"/>
        <rFont val="新細明體"/>
        <family val="1"/>
        <charset val="136"/>
      </rPr>
      <t>小計</t>
    </r>
    <phoneticPr fontId="3" type="noConversion"/>
  </si>
  <si>
    <r>
      <rPr>
        <b/>
        <sz val="12"/>
        <color indexed="8"/>
        <rFont val="新細明體"/>
        <family val="1"/>
        <charset val="136"/>
      </rPr>
      <t>序號</t>
    </r>
  </si>
  <si>
    <r>
      <rPr>
        <b/>
        <sz val="12"/>
        <color indexed="8"/>
        <rFont val="新細明體"/>
        <family val="1"/>
        <charset val="136"/>
      </rPr>
      <t>學院</t>
    </r>
  </si>
  <si>
    <r>
      <rPr>
        <b/>
        <sz val="12"/>
        <color indexed="8"/>
        <rFont val="新細明體"/>
        <family val="1"/>
        <charset val="136"/>
      </rPr>
      <t>單位名稱</t>
    </r>
  </si>
  <si>
    <r>
      <rPr>
        <b/>
        <sz val="12"/>
        <color indexed="8"/>
        <rFont val="新細明體"/>
        <family val="1"/>
        <charset val="136"/>
      </rPr>
      <t>教師姓名</t>
    </r>
  </si>
  <si>
    <r>
      <rPr>
        <b/>
        <sz val="12"/>
        <color indexed="8"/>
        <rFont val="新細明體"/>
        <family val="1"/>
        <charset val="136"/>
      </rPr>
      <t>作者群</t>
    </r>
  </si>
  <si>
    <r>
      <rPr>
        <b/>
        <sz val="12"/>
        <color indexed="8"/>
        <rFont val="新細明體"/>
        <family val="1"/>
        <charset val="136"/>
      </rPr>
      <t>論文名稱</t>
    </r>
  </si>
  <si>
    <r>
      <rPr>
        <b/>
        <sz val="12"/>
        <color indexed="8"/>
        <rFont val="新細明體"/>
        <family val="1"/>
        <charset val="136"/>
      </rPr>
      <t>會議名稱</t>
    </r>
  </si>
  <si>
    <r>
      <rPr>
        <b/>
        <sz val="12"/>
        <color indexed="8"/>
        <rFont val="新細明體"/>
        <family val="1"/>
        <charset val="136"/>
      </rPr>
      <t xml:space="preserve">領域別
</t>
    </r>
    <r>
      <rPr>
        <b/>
        <sz val="8"/>
        <color indexed="8"/>
        <rFont val="Times New Roman"/>
        <family val="1"/>
      </rPr>
      <t>(1.</t>
    </r>
    <r>
      <rPr>
        <b/>
        <sz val="8"/>
        <color indexed="8"/>
        <rFont val="新細明體"/>
        <family val="1"/>
        <charset val="136"/>
      </rPr>
      <t>理、</t>
    </r>
    <r>
      <rPr>
        <b/>
        <sz val="8"/>
        <color indexed="8"/>
        <rFont val="Times New Roman"/>
        <family val="1"/>
      </rPr>
      <t>2.</t>
    </r>
    <r>
      <rPr>
        <b/>
        <sz val="8"/>
        <color indexed="8"/>
        <rFont val="新細明體"/>
        <family val="1"/>
        <charset val="136"/>
      </rPr>
      <t>工、</t>
    </r>
    <r>
      <rPr>
        <b/>
        <sz val="8"/>
        <color indexed="8"/>
        <rFont val="Times New Roman"/>
        <family val="1"/>
      </rPr>
      <t>3.</t>
    </r>
    <r>
      <rPr>
        <b/>
        <sz val="8"/>
        <color indexed="8"/>
        <rFont val="新細明體"/>
        <family val="1"/>
        <charset val="136"/>
      </rPr>
      <t>醫、</t>
    </r>
    <r>
      <rPr>
        <b/>
        <sz val="8"/>
        <color indexed="8"/>
        <rFont val="Times New Roman"/>
        <family val="1"/>
      </rPr>
      <t>4.</t>
    </r>
    <r>
      <rPr>
        <b/>
        <sz val="8"/>
        <color indexed="8"/>
        <rFont val="新細明體"/>
        <family val="1"/>
        <charset val="136"/>
      </rPr>
      <t>農、</t>
    </r>
    <r>
      <rPr>
        <b/>
        <sz val="8"/>
        <color indexed="8"/>
        <rFont val="Times New Roman"/>
        <family val="1"/>
      </rPr>
      <t>5.</t>
    </r>
    <r>
      <rPr>
        <b/>
        <sz val="8"/>
        <color indexed="8"/>
        <rFont val="新細明體"/>
        <family val="1"/>
        <charset val="136"/>
      </rPr>
      <t>人文、</t>
    </r>
    <r>
      <rPr>
        <b/>
        <sz val="8"/>
        <color indexed="8"/>
        <rFont val="Times New Roman"/>
        <family val="1"/>
      </rPr>
      <t>6.</t>
    </r>
    <r>
      <rPr>
        <b/>
        <sz val="8"/>
        <color indexed="8"/>
        <rFont val="新細明體"/>
        <family val="1"/>
        <charset val="136"/>
      </rPr>
      <t>社會</t>
    </r>
    <r>
      <rPr>
        <b/>
        <sz val="8"/>
        <color indexed="8"/>
        <rFont val="Times New Roman"/>
        <family val="1"/>
      </rPr>
      <t>)</t>
    </r>
    <phoneticPr fontId="3" type="noConversion"/>
  </si>
  <si>
    <r>
      <rPr>
        <b/>
        <sz val="12"/>
        <color indexed="8"/>
        <rFont val="新細明體"/>
        <family val="1"/>
        <charset val="136"/>
      </rPr>
      <t>會議舉行國家</t>
    </r>
    <r>
      <rPr>
        <b/>
        <sz val="12"/>
        <color indexed="8"/>
        <rFont val="Times New Roman"/>
        <family val="1"/>
      </rPr>
      <t>/</t>
    </r>
    <r>
      <rPr>
        <b/>
        <sz val="12"/>
        <color indexed="8"/>
        <rFont val="新細明體"/>
        <family val="1"/>
        <charset val="136"/>
      </rPr>
      <t>地區</t>
    </r>
  </si>
  <si>
    <r>
      <rPr>
        <b/>
        <sz val="12"/>
        <color indexed="8"/>
        <rFont val="新細明體"/>
        <family val="1"/>
        <charset val="136"/>
      </rPr>
      <t>會議起迄日期</t>
    </r>
  </si>
  <si>
    <r>
      <rPr>
        <b/>
        <sz val="12"/>
        <color indexed="8"/>
        <rFont val="新細明體"/>
        <family val="1"/>
        <charset val="136"/>
      </rPr>
      <t>起迄頁數</t>
    </r>
  </si>
  <si>
    <r>
      <rPr>
        <b/>
        <sz val="12"/>
        <color indexed="8"/>
        <rFont val="新細明體"/>
        <family val="1"/>
        <charset val="136"/>
      </rPr>
      <t>若為第一作者則為</t>
    </r>
    <r>
      <rPr>
        <b/>
        <sz val="12"/>
        <color indexed="8"/>
        <rFont val="Times New Roman"/>
        <family val="1"/>
      </rPr>
      <t>Y</t>
    </r>
  </si>
  <si>
    <r>
      <rPr>
        <b/>
        <sz val="12"/>
        <color indexed="8"/>
        <rFont val="新細明體"/>
        <family val="1"/>
        <charset val="136"/>
      </rPr>
      <t>若為通訊作者則為</t>
    </r>
    <r>
      <rPr>
        <b/>
        <sz val="12"/>
        <color indexed="8"/>
        <rFont val="Times New Roman"/>
        <family val="1"/>
      </rPr>
      <t>Y</t>
    </r>
  </si>
  <si>
    <r>
      <rPr>
        <b/>
        <sz val="12"/>
        <color indexed="8"/>
        <rFont val="新細明體"/>
        <family val="1"/>
        <charset val="136"/>
      </rPr>
      <t>著作語文別</t>
    </r>
  </si>
  <si>
    <r>
      <rPr>
        <b/>
        <sz val="12"/>
        <color indexed="8"/>
        <rFont val="新細明體"/>
        <family val="1"/>
        <charset val="136"/>
      </rPr>
      <t>備註</t>
    </r>
  </si>
  <si>
    <r>
      <rPr>
        <b/>
        <sz val="12"/>
        <color indexed="8"/>
        <rFont val="新細明體"/>
        <family val="1"/>
        <charset val="136"/>
      </rPr>
      <t>開始日期</t>
    </r>
  </si>
  <si>
    <r>
      <rPr>
        <b/>
        <sz val="12"/>
        <color indexed="8"/>
        <rFont val="新細明體"/>
        <family val="1"/>
        <charset val="136"/>
      </rPr>
      <t>結束日期</t>
    </r>
  </si>
  <si>
    <r>
      <rPr>
        <b/>
        <sz val="15"/>
        <color indexed="8"/>
        <rFont val="新細明體"/>
        <family val="1"/>
        <charset val="136"/>
      </rPr>
      <t>資訊管理學系</t>
    </r>
    <r>
      <rPr>
        <b/>
        <sz val="15"/>
        <color indexed="8"/>
        <rFont val="微軟正黑體"/>
        <family val="2"/>
        <charset val="136"/>
      </rPr>
      <t xml:space="preserve">  小計</t>
    </r>
    <phoneticPr fontId="3" type="noConversion"/>
  </si>
  <si>
    <r>
      <rPr>
        <sz val="18"/>
        <color indexed="8"/>
        <rFont val="新細明體"/>
        <family val="1"/>
        <charset val="136"/>
      </rPr>
      <t>國立聯合大學</t>
    </r>
    <r>
      <rPr>
        <sz val="18"/>
        <color indexed="8"/>
        <rFont val="Times New Roman"/>
        <family val="1"/>
      </rPr>
      <t>112</t>
    </r>
    <r>
      <rPr>
        <sz val="18"/>
        <color indexed="8"/>
        <rFont val="新細明體"/>
        <family val="1"/>
        <charset val="136"/>
      </rPr>
      <t>年度期刊論文明細調查</t>
    </r>
    <r>
      <rPr>
        <sz val="18"/>
        <color indexed="8"/>
        <rFont val="Times New Roman"/>
        <family val="1"/>
      </rPr>
      <t>(</t>
    </r>
    <r>
      <rPr>
        <sz val="18"/>
        <color indexed="8"/>
        <rFont val="新細明體"/>
        <family val="1"/>
        <charset val="136"/>
      </rPr>
      <t>統計期間</t>
    </r>
    <r>
      <rPr>
        <sz val="18"/>
        <color indexed="8"/>
        <rFont val="Times New Roman"/>
        <family val="1"/>
      </rPr>
      <t>112.1.1~112.12.31)</t>
    </r>
    <phoneticPr fontId="3" type="noConversion"/>
  </si>
  <si>
    <t>國立聯合大學112年度著作統計</t>
    <phoneticPr fontId="3" type="noConversion"/>
  </si>
  <si>
    <r>
      <rPr>
        <b/>
        <sz val="16"/>
        <color indexed="8"/>
        <rFont val="新細明體"/>
        <family val="1"/>
        <charset val="136"/>
      </rPr>
      <t>國立聯合大學</t>
    </r>
    <r>
      <rPr>
        <b/>
        <sz val="16"/>
        <color indexed="8"/>
        <rFont val="Times New Roman"/>
        <family val="1"/>
      </rPr>
      <t>112</t>
    </r>
    <r>
      <rPr>
        <b/>
        <sz val="16"/>
        <color indexed="8"/>
        <rFont val="新細明體"/>
        <family val="1"/>
        <charset val="136"/>
      </rPr>
      <t>年度研討會論文明細調查</t>
    </r>
    <r>
      <rPr>
        <b/>
        <sz val="16"/>
        <color indexed="8"/>
        <rFont val="Times New Roman"/>
        <family val="1"/>
      </rPr>
      <t>(</t>
    </r>
    <r>
      <rPr>
        <b/>
        <sz val="16"/>
        <color indexed="8"/>
        <rFont val="新細明體"/>
        <family val="1"/>
        <charset val="136"/>
      </rPr>
      <t>統計期間</t>
    </r>
    <r>
      <rPr>
        <b/>
        <sz val="16"/>
        <color indexed="8"/>
        <rFont val="Times New Roman"/>
        <family val="1"/>
      </rPr>
      <t>112.1.1~112.12.31)</t>
    </r>
    <phoneticPr fontId="4" type="noConversion"/>
  </si>
  <si>
    <t>國立聯合大學112年度專利或技轉明細調查(統計期間112.1.1~112.12.31)</t>
    <phoneticPr fontId="3" type="noConversion"/>
  </si>
  <si>
    <t>國立聯合大學112年度專書明細調查(統計期間112.1.1~112.12.31)</t>
    <phoneticPr fontId="3" type="noConversion"/>
  </si>
  <si>
    <t>國立聯合大學112年度專章明細調查(統計期間112.1.1~112.12.31)</t>
    <phoneticPr fontId="3" type="noConversion"/>
  </si>
  <si>
    <t>2023</t>
  </si>
  <si>
    <t>SCIE</t>
    <phoneticPr fontId="3" type="noConversion"/>
  </si>
  <si>
    <t>ENGLAND</t>
    <phoneticPr fontId="3" type="noConversion"/>
  </si>
  <si>
    <r>
      <rPr>
        <sz val="10"/>
        <color theme="6" tint="-0.249977111117893"/>
        <rFont val="微軟正黑體"/>
        <family val="2"/>
        <charset val="136"/>
      </rPr>
      <t>外文</t>
    </r>
  </si>
  <si>
    <r>
      <rPr>
        <sz val="10"/>
        <color theme="6" tint="-0.249977111117893"/>
        <rFont val="微軟正黑體"/>
        <family val="2"/>
        <charset val="136"/>
      </rPr>
      <t>溫如梅</t>
    </r>
  </si>
  <si>
    <r>
      <t>Do, H. D., Tsai, K. T.,</t>
    </r>
    <r>
      <rPr>
        <b/>
        <u/>
        <sz val="10"/>
        <color theme="6" tint="-0.249977111117893"/>
        <rFont val="Times New Roman"/>
        <family val="1"/>
      </rPr>
      <t xml:space="preserve"> Wen, J. M.*</t>
    </r>
    <r>
      <rPr>
        <sz val="10"/>
        <color theme="6" tint="-0.249977111117893"/>
        <rFont val="Times New Roman"/>
        <family val="1"/>
      </rPr>
      <t>, &amp; Huang, S. K.</t>
    </r>
    <phoneticPr fontId="3" type="noConversion"/>
  </si>
  <si>
    <t>Hard Skill Gap between University Education and the Robotic Industry</t>
    <phoneticPr fontId="3" type="noConversion"/>
  </si>
  <si>
    <t>JOURNAL OF COMPUTER INFORMATION SYSTEMS</t>
    <phoneticPr fontId="3" type="noConversion"/>
  </si>
  <si>
    <t>63</t>
    <phoneticPr fontId="3" type="noConversion"/>
  </si>
  <si>
    <t>24-36</t>
    <phoneticPr fontId="3" type="noConversion"/>
  </si>
  <si>
    <t>USA</t>
    <phoneticPr fontId="3" type="noConversion"/>
  </si>
  <si>
    <t>0887-4417</t>
    <phoneticPr fontId="3" type="noConversion"/>
  </si>
  <si>
    <t>2380-2057</t>
    <phoneticPr fontId="3" type="noConversion"/>
  </si>
  <si>
    <t>https://www.tandfonline.com/doi/full/10.1080/08874417.2021.2023336</t>
    <phoneticPr fontId="3" type="noConversion"/>
  </si>
  <si>
    <r>
      <rPr>
        <sz val="10"/>
        <color theme="6" tint="-0.249977111117893"/>
        <rFont val="微軟正黑體"/>
        <family val="2"/>
        <charset val="136"/>
      </rPr>
      <t>鄂貞君</t>
    </r>
  </si>
  <si>
    <r>
      <rPr>
        <sz val="10"/>
        <color theme="6" tint="-0.249977111117893"/>
        <rFont val="微軟正黑體"/>
        <family val="2"/>
        <charset val="136"/>
      </rPr>
      <t>王萸芳</t>
    </r>
    <r>
      <rPr>
        <sz val="10"/>
        <color theme="6" tint="-0.249977111117893"/>
        <rFont val="Times New Roman"/>
        <family val="1"/>
      </rPr>
      <t xml:space="preserve">, </t>
    </r>
    <r>
      <rPr>
        <b/>
        <u/>
        <sz val="10"/>
        <color theme="6" tint="-0.249977111117893"/>
        <rFont val="微軟正黑體"/>
        <family val="2"/>
        <charset val="136"/>
      </rPr>
      <t>鄂貞君</t>
    </r>
    <r>
      <rPr>
        <sz val="10"/>
        <color theme="6" tint="-0.249977111117893"/>
        <rFont val="Times New Roman"/>
        <family val="1"/>
      </rPr>
      <t xml:space="preserve">*, </t>
    </r>
    <r>
      <rPr>
        <sz val="10"/>
        <color theme="6" tint="-0.249977111117893"/>
        <rFont val="微軟正黑體"/>
        <family val="2"/>
        <charset val="136"/>
      </rPr>
      <t>鄭琇仁</t>
    </r>
    <r>
      <rPr>
        <sz val="10"/>
        <color theme="6" tint="-0.249977111117893"/>
        <rFont val="Times New Roman"/>
        <family val="1"/>
      </rPr>
      <t xml:space="preserve">, </t>
    </r>
    <r>
      <rPr>
        <sz val="10"/>
        <color theme="6" tint="-0.249977111117893"/>
        <rFont val="微軟正黑體"/>
        <family val="2"/>
        <charset val="136"/>
      </rPr>
      <t xml:space="preserve">桂田愛
</t>
    </r>
    <phoneticPr fontId="3" type="noConversion"/>
  </si>
  <si>
    <r>
      <t xml:space="preserve">Chinese Language Learning and Technology
</t>
    </r>
    <r>
      <rPr>
        <sz val="10"/>
        <color theme="6" tint="-0.249977111117893"/>
        <rFont val="微軟正黑體"/>
        <family val="2"/>
        <charset val="136"/>
      </rPr>
      <t>臺大華語文學習與科技</t>
    </r>
    <phoneticPr fontId="3" type="noConversion"/>
  </si>
  <si>
    <t>21-63</t>
    <phoneticPr fontId="3" type="noConversion"/>
  </si>
  <si>
    <r>
      <rPr>
        <sz val="10"/>
        <color theme="6" tint="-0.249977111117893"/>
        <rFont val="新細明體"/>
        <family val="1"/>
        <charset val="136"/>
      </rPr>
      <t>其他：</t>
    </r>
    <r>
      <rPr>
        <sz val="10"/>
        <color theme="6" tint="-0.249977111117893"/>
        <rFont val="Times New Roman"/>
        <family val="1"/>
      </rPr>
      <t xml:space="preserve">TCI-HSS
</t>
    </r>
    <phoneticPr fontId="3" type="noConversion"/>
  </si>
  <si>
    <t>Taiwan</t>
    <phoneticPr fontId="3" type="noConversion"/>
  </si>
  <si>
    <t>2788-5461</t>
    <phoneticPr fontId="3" type="noConversion"/>
  </si>
  <si>
    <r>
      <rPr>
        <sz val="10"/>
        <color theme="6" tint="-0.249977111117893"/>
        <rFont val="微軟正黑體"/>
        <family val="2"/>
        <charset val="136"/>
      </rPr>
      <t>中文</t>
    </r>
  </si>
  <si>
    <t>https://www.airitilibrary.com/Article/Detail?DocID=P20220524001-N202307010019-00002</t>
    <phoneticPr fontId="3" type="noConversion"/>
  </si>
  <si>
    <r>
      <rPr>
        <sz val="10"/>
        <color indexed="8"/>
        <rFont val="新細明體"/>
        <family val="1"/>
        <charset val="136"/>
      </rPr>
      <t>華語文學系</t>
    </r>
    <phoneticPr fontId="3" type="noConversion"/>
  </si>
  <si>
    <r>
      <rPr>
        <sz val="10"/>
        <color indexed="8"/>
        <rFont val="新細明體"/>
        <family val="1"/>
        <charset val="136"/>
      </rPr>
      <t>溫如梅</t>
    </r>
    <r>
      <rPr>
        <sz val="10"/>
        <color indexed="8"/>
        <rFont val="Times New Roman"/>
        <family val="1"/>
      </rPr>
      <t>*</t>
    </r>
    <phoneticPr fontId="3" type="noConversion"/>
  </si>
  <si>
    <r>
      <rPr>
        <b/>
        <u/>
        <sz val="10"/>
        <color indexed="8"/>
        <rFont val="Times New Roman"/>
        <family val="1"/>
      </rPr>
      <t>Wen, Ju-May*</t>
    </r>
    <r>
      <rPr>
        <sz val="10"/>
        <color indexed="8"/>
        <rFont val="Times New Roman"/>
        <family val="1"/>
      </rPr>
      <t>; Do, Hai-Dung; Liu, Eric Zhi-Feng; Lin, Chun-Hung; Huang, Shihping Kevin</t>
    </r>
    <phoneticPr fontId="3" type="noConversion"/>
  </si>
  <si>
    <t>Strengthening Writing Ability Among Students Learning Chinese as a Second Language Through Creative Thinking Spiral Teaching Strategy</t>
    <phoneticPr fontId="3" type="noConversion"/>
  </si>
  <si>
    <t>JUL</t>
  </si>
  <si>
    <t>USA</t>
    <phoneticPr fontId="3" type="noConversion"/>
  </si>
  <si>
    <t>English</t>
  </si>
  <si>
    <r>
      <rPr>
        <sz val="10"/>
        <color theme="6" tint="-0.249977111117893"/>
        <rFont val="微軟正黑體"/>
        <family val="2"/>
        <charset val="136"/>
      </rPr>
      <t>蘇建唐</t>
    </r>
  </si>
  <si>
    <r>
      <rPr>
        <b/>
        <u/>
        <sz val="10"/>
        <color theme="6" tint="-0.249977111117893"/>
        <rFont val="微軟正黑體"/>
        <family val="2"/>
        <charset val="136"/>
      </rPr>
      <t>蘇建唐</t>
    </r>
  </si>
  <si>
    <r>
      <rPr>
        <sz val="10"/>
        <color theme="6" tint="-0.249977111117893"/>
        <rFont val="微軟正黑體"/>
        <family val="2"/>
        <charset val="136"/>
      </rPr>
      <t>論臺閩語「一時」與「一時仔」的對比</t>
    </r>
    <r>
      <rPr>
        <sz val="10"/>
        <color theme="6" tint="-0.249977111117893"/>
        <rFont val="Segoe UI Symbol"/>
        <family val="2"/>
      </rPr>
      <t>──</t>
    </r>
    <r>
      <rPr>
        <sz val="10"/>
        <color theme="6" tint="-0.249977111117893"/>
        <rFont val="微軟正黑體"/>
        <family val="2"/>
        <charset val="136"/>
      </rPr>
      <t>兼論「一時仔」的可能發展</t>
    </r>
    <phoneticPr fontId="3" type="noConversion"/>
  </si>
  <si>
    <r>
      <t xml:space="preserve">Journal of Taiwanese Language and Literature
</t>
    </r>
    <r>
      <rPr>
        <sz val="10"/>
        <color theme="6" tint="-0.249977111117893"/>
        <rFont val="微軟正黑體"/>
        <family val="2"/>
        <charset val="136"/>
      </rPr>
      <t>臺灣語文研究</t>
    </r>
    <phoneticPr fontId="3" type="noConversion"/>
  </si>
  <si>
    <t>18</t>
    <phoneticPr fontId="3" type="noConversion"/>
  </si>
  <si>
    <t>273-309</t>
    <phoneticPr fontId="3" type="noConversion"/>
  </si>
  <si>
    <t>1726-5185</t>
    <phoneticPr fontId="3" type="noConversion"/>
  </si>
  <si>
    <t>https://www.airitilibrary.com/Article/Detail/P20170425003-N202310050017-00004</t>
    <phoneticPr fontId="3" type="noConversion"/>
  </si>
  <si>
    <r>
      <rPr>
        <sz val="10"/>
        <color theme="6" tint="-0.249977111117893"/>
        <rFont val="微軟正黑體"/>
        <family val="2"/>
        <charset val="136"/>
      </rPr>
      <t>馮祥勇</t>
    </r>
  </si>
  <si>
    <r>
      <rPr>
        <b/>
        <u/>
        <sz val="10"/>
        <color theme="6" tint="-0.249977111117893"/>
        <rFont val="微軟正黑體"/>
        <family val="2"/>
        <charset val="136"/>
      </rPr>
      <t>馮祥勇</t>
    </r>
    <r>
      <rPr>
        <sz val="10"/>
        <color theme="6" tint="-0.249977111117893"/>
        <rFont val="微軟正黑體"/>
        <family val="2"/>
        <charset val="136"/>
      </rPr>
      <t>、李詠青</t>
    </r>
    <phoneticPr fontId="3" type="noConversion"/>
  </si>
  <si>
    <r>
      <rPr>
        <sz val="10"/>
        <color theme="6" tint="-0.249977111117893"/>
        <rFont val="微軟正黑體"/>
        <family val="2"/>
        <charset val="136"/>
      </rPr>
      <t>運動休閒餐旅研究</t>
    </r>
  </si>
  <si>
    <t>34-49.</t>
    <phoneticPr fontId="3" type="noConversion"/>
  </si>
  <si>
    <r>
      <rPr>
        <sz val="10"/>
        <color theme="6" tint="-0.249977111117893"/>
        <rFont val="新細明體"/>
        <family val="1"/>
        <charset val="136"/>
      </rPr>
      <t>其他：</t>
    </r>
    <r>
      <rPr>
        <sz val="10"/>
        <color theme="6" tint="-0.249977111117893"/>
        <rFont val="Times New Roman"/>
        <family val="1"/>
      </rPr>
      <t>ACI</t>
    </r>
    <phoneticPr fontId="3" type="noConversion"/>
  </si>
  <si>
    <t>1991-1629</t>
    <phoneticPr fontId="3" type="noConversion"/>
  </si>
  <si>
    <t>https://doi.org/10.29429/JSLHR.202306_18(1).03</t>
    <phoneticPr fontId="3" type="noConversion"/>
  </si>
  <si>
    <r>
      <rPr>
        <sz val="10"/>
        <color theme="6" tint="-0.249977111117893"/>
        <rFont val="微軟正黑體"/>
        <family val="2"/>
        <charset val="136"/>
      </rPr>
      <t>張正霖</t>
    </r>
  </si>
  <si>
    <r>
      <rPr>
        <b/>
        <u/>
        <sz val="10"/>
        <color theme="6" tint="-0.249977111117893"/>
        <rFont val="微軟正黑體"/>
        <family val="2"/>
        <charset val="136"/>
      </rPr>
      <t>張正霖</t>
    </r>
    <r>
      <rPr>
        <b/>
        <u/>
        <sz val="10"/>
        <color theme="6" tint="-0.249977111117893"/>
        <rFont val="Times New Roman"/>
        <family val="1"/>
      </rPr>
      <t>*</t>
    </r>
    <phoneticPr fontId="3" type="noConversion"/>
  </si>
  <si>
    <r>
      <rPr>
        <sz val="10"/>
        <color theme="6" tint="-0.249977111117893"/>
        <rFont val="微軟正黑體"/>
        <family val="2"/>
        <charset val="136"/>
      </rPr>
      <t>打造「經典客家菜」：飲食叙事、族群政策與臺灣客家意象之建構（</t>
    </r>
    <r>
      <rPr>
        <sz val="10"/>
        <color theme="6" tint="-0.249977111117893"/>
        <rFont val="Times New Roman"/>
        <family val="1"/>
      </rPr>
      <t>2000</t>
    </r>
    <r>
      <rPr>
        <sz val="10"/>
        <color theme="6" tint="-0.249977111117893"/>
        <rFont val="微軟正黑體"/>
        <family val="2"/>
        <charset val="136"/>
      </rPr>
      <t>年迄今）</t>
    </r>
    <phoneticPr fontId="3" type="noConversion"/>
  </si>
  <si>
    <t>220</t>
    <phoneticPr fontId="3" type="noConversion"/>
  </si>
  <si>
    <t>63-115</t>
    <phoneticPr fontId="3" type="noConversion"/>
  </si>
  <si>
    <t>TSSCI
THCI</t>
    <phoneticPr fontId="3" type="noConversion"/>
  </si>
  <si>
    <t>1025-1383</t>
    <phoneticPr fontId="3" type="noConversion"/>
  </si>
  <si>
    <t>https://www.airitilibrary.com/Article/Detail?DocID=10251383-N202306210008-00003</t>
    <phoneticPr fontId="3" type="noConversion"/>
  </si>
  <si>
    <r>
      <rPr>
        <b/>
        <u/>
        <sz val="10"/>
        <color theme="6" tint="-0.249977111117893"/>
        <rFont val="微軟正黑體"/>
        <family val="2"/>
        <charset val="136"/>
      </rPr>
      <t>張正霖</t>
    </r>
  </si>
  <si>
    <r>
      <rPr>
        <sz val="10"/>
        <color theme="6" tint="-0.249977111117893"/>
        <rFont val="微軟正黑體"/>
        <family val="2"/>
        <charset val="136"/>
      </rPr>
      <t>創意勞動與青年藝術家：研究取徑的比較及批判分析</t>
    </r>
    <phoneticPr fontId="3" type="noConversion"/>
  </si>
  <si>
    <t>182</t>
    <phoneticPr fontId="3" type="noConversion"/>
  </si>
  <si>
    <t>67-96</t>
    <phoneticPr fontId="3" type="noConversion"/>
  </si>
  <si>
    <t>2076-2755</t>
    <phoneticPr fontId="3" type="noConversion"/>
  </si>
  <si>
    <t>https://www.airitilibrary.com/Article/Detail/P20151027001-N202307290008-00004</t>
    <phoneticPr fontId="3" type="noConversion"/>
  </si>
  <si>
    <r>
      <rPr>
        <sz val="10"/>
        <color indexed="8"/>
        <rFont val="新細明體"/>
        <family val="1"/>
        <charset val="136"/>
      </rPr>
      <t>文化觀光產業學系</t>
    </r>
    <phoneticPr fontId="3" type="noConversion"/>
  </si>
  <si>
    <r>
      <rPr>
        <sz val="10"/>
        <color indexed="8"/>
        <rFont val="新細明體"/>
        <family val="1"/>
        <charset val="136"/>
      </rPr>
      <t>徐輔潔</t>
    </r>
    <phoneticPr fontId="3" type="noConversion"/>
  </si>
  <si>
    <r>
      <t>Chen, Jingru;</t>
    </r>
    <r>
      <rPr>
        <b/>
        <u/>
        <sz val="10"/>
        <color indexed="8"/>
        <rFont val="Times New Roman"/>
        <family val="1"/>
      </rPr>
      <t xml:space="preserve"> Hsu, Fu-Chieh</t>
    </r>
    <r>
      <rPr>
        <sz val="10"/>
        <color indexed="8"/>
        <rFont val="Times New Roman"/>
        <family val="1"/>
      </rPr>
      <t>; Yan, Libo; Lee, Hoffer M.*; Zhang, Yuqing</t>
    </r>
    <phoneticPr fontId="3" type="noConversion"/>
  </si>
  <si>
    <t>Tourists' Food Involvement, Place Attachment, and Destination Loyalty: The Moderating Role of Lifestyle</t>
  </si>
  <si>
    <t>BEHAVIORAL SCIENCES</t>
  </si>
  <si>
    <t>AUG</t>
  </si>
  <si>
    <t>SWITZERLAND</t>
    <phoneticPr fontId="3" type="noConversion"/>
  </si>
  <si>
    <t>2076-328X</t>
  </si>
  <si>
    <r>
      <rPr>
        <sz val="10"/>
        <color indexed="8"/>
        <rFont val="新細明體"/>
        <family val="1"/>
        <charset val="136"/>
      </rPr>
      <t>徐輔潔</t>
    </r>
    <r>
      <rPr>
        <sz val="10"/>
        <color indexed="8"/>
        <rFont val="Times New Roman"/>
        <family val="1"/>
      </rPr>
      <t>*</t>
    </r>
    <phoneticPr fontId="3" type="noConversion"/>
  </si>
  <si>
    <r>
      <t>Guo, YuLan;</t>
    </r>
    <r>
      <rPr>
        <b/>
        <u/>
        <sz val="10"/>
        <color indexed="8"/>
        <rFont val="Times New Roman"/>
        <family val="1"/>
      </rPr>
      <t xml:space="preserve"> Hsu, Fu Chieh*</t>
    </r>
    <phoneticPr fontId="3" type="noConversion"/>
  </si>
  <si>
    <t>Branding Creative Cities of Gastronomy: the role of brand experience and the influence of tourists' self-congruity and self-expansion</t>
  </si>
  <si>
    <t>BRITISH FOOD JOURNAL</t>
  </si>
  <si>
    <t>2803-2824</t>
  </si>
  <si>
    <t>JUL 4</t>
  </si>
  <si>
    <t>SCIE</t>
  </si>
  <si>
    <t>ENGLAND</t>
    <phoneticPr fontId="3" type="noConversion"/>
  </si>
  <si>
    <t>0007-070X</t>
  </si>
  <si>
    <t>1758-4108</t>
  </si>
  <si>
    <r>
      <t xml:space="preserve">Zhang, Yang; Zhang, Su; </t>
    </r>
    <r>
      <rPr>
        <b/>
        <u/>
        <sz val="10"/>
        <color indexed="8"/>
        <rFont val="Times New Roman"/>
        <family val="1"/>
      </rPr>
      <t>Hsu, Fu-Chieh*</t>
    </r>
    <phoneticPr fontId="3" type="noConversion"/>
  </si>
  <si>
    <t>MAR</t>
  </si>
  <si>
    <t>SCIE; SSCI</t>
  </si>
  <si>
    <r>
      <rPr>
        <sz val="10"/>
        <color theme="6" tint="-0.249977111117893"/>
        <rFont val="微軟正黑體"/>
        <family val="2"/>
        <charset val="136"/>
      </rPr>
      <t>吳祥禎</t>
    </r>
  </si>
  <si>
    <t>Wu, S.J.*</t>
    <phoneticPr fontId="3" type="noConversion"/>
  </si>
  <si>
    <t>Modeling rainfall-induced 2D inundation simulation based on the ANN-derived models with precipitation and water-level measurements at roadside IoT sensors</t>
    <phoneticPr fontId="3" type="noConversion"/>
  </si>
  <si>
    <t>Scientific Reports</t>
    <phoneticPr fontId="3" type="noConversion"/>
  </si>
  <si>
    <t>17664</t>
    <phoneticPr fontId="3" type="noConversion"/>
  </si>
  <si>
    <t>2045-2322</t>
    <phoneticPr fontId="3" type="noConversion"/>
  </si>
  <si>
    <t>https://www.nature.com/articles/s41598-023-44276-3</t>
    <phoneticPr fontId="3" type="noConversion"/>
  </si>
  <si>
    <r>
      <rPr>
        <sz val="10"/>
        <color indexed="8"/>
        <rFont val="新細明體"/>
        <family val="1"/>
        <charset val="136"/>
      </rPr>
      <t>吳祥禎</t>
    </r>
    <r>
      <rPr>
        <sz val="10"/>
        <color indexed="8"/>
        <rFont val="Times New Roman"/>
        <family val="1"/>
      </rPr>
      <t>*</t>
    </r>
    <phoneticPr fontId="3" type="noConversion"/>
  </si>
  <si>
    <r>
      <rPr>
        <b/>
        <u/>
        <sz val="10"/>
        <color indexed="8"/>
        <rFont val="Times New Roman"/>
        <family val="1"/>
      </rPr>
      <t>Wu, Shiang-Jen*</t>
    </r>
    <r>
      <rPr>
        <sz val="10"/>
        <color indexed="8"/>
        <rFont val="Times New Roman"/>
        <family val="1"/>
      </rPr>
      <t>; Yang, Han-Yuan; Chang, Che-Hao; Hsu, Chih-Tsung</t>
    </r>
    <phoneticPr fontId="3" type="noConversion"/>
  </si>
  <si>
    <t>Modeling GA-derived optimization analysis for canal-based irrigation water allocation under variations in runoff-related and irrigation-related factors</t>
  </si>
  <si>
    <t>AGRICULTURAL WATER MANAGEMENT</t>
  </si>
  <si>
    <t>DEC 1</t>
  </si>
  <si>
    <t>NETHERLANDS</t>
    <phoneticPr fontId="3" type="noConversion"/>
  </si>
  <si>
    <t>0378-3774</t>
  </si>
  <si>
    <t>1873-2283</t>
  </si>
  <si>
    <r>
      <rPr>
        <sz val="10"/>
        <color indexed="8"/>
        <rFont val="新細明體"/>
        <family val="1"/>
        <charset val="136"/>
      </rPr>
      <t>土木與防災工程學系</t>
    </r>
    <phoneticPr fontId="3" type="noConversion"/>
  </si>
  <si>
    <r>
      <rPr>
        <b/>
        <u/>
        <sz val="10"/>
        <color indexed="8"/>
        <rFont val="Times New Roman"/>
        <family val="1"/>
      </rPr>
      <t>Wu, Shiang-Jen*</t>
    </r>
    <r>
      <rPr>
        <sz val="10"/>
        <color indexed="8"/>
        <rFont val="Times New Roman"/>
        <family val="1"/>
      </rPr>
      <t>; Tsai, Chia-Yuan; Yeh, Keh-Chia</t>
    </r>
    <phoneticPr fontId="3" type="noConversion"/>
  </si>
  <si>
    <t>Modeling probabilistic-based 1D riverbed elevation estimation model due to uncertainties in runoff and sediment-related factors</t>
    <phoneticPr fontId="3" type="noConversion"/>
  </si>
  <si>
    <t>HYDROLOGY RESEARCH</t>
  </si>
  <si>
    <t>1522-1556</t>
    <phoneticPr fontId="3" type="noConversion"/>
  </si>
  <si>
    <t>1998-9563</t>
  </si>
  <si>
    <t>2224-7955</t>
  </si>
  <si>
    <r>
      <t>Wang, Xi-Jun;</t>
    </r>
    <r>
      <rPr>
        <b/>
        <u/>
        <sz val="10"/>
        <color indexed="8"/>
        <rFont val="Times New Roman"/>
        <family val="1"/>
      </rPr>
      <t xml:space="preserve"> Wu, Shiang-Jen*</t>
    </r>
    <r>
      <rPr>
        <sz val="10"/>
        <color indexed="8"/>
        <rFont val="Times New Roman"/>
        <family val="1"/>
      </rPr>
      <t>; Tasi, Tung-Lin; Yen, Keh-Chia</t>
    </r>
    <phoneticPr fontId="3" type="noConversion"/>
  </si>
  <si>
    <t>Modeling probabilistic-based reliability assessment of gridded rainfall thresholds for shallow landslide occurrence due to the uncertainty of rainfall in time and space</t>
  </si>
  <si>
    <t>JOURNAL OF HYDROINFORMATICS</t>
    <phoneticPr fontId="3" type="noConversion"/>
  </si>
  <si>
    <t>706-737</t>
  </si>
  <si>
    <t>MAY</t>
  </si>
  <si>
    <t>1464-7141</t>
  </si>
  <si>
    <t>1465-1734</t>
  </si>
  <si>
    <r>
      <rPr>
        <sz val="10"/>
        <color indexed="8"/>
        <rFont val="新細明體"/>
        <family val="1"/>
        <charset val="136"/>
      </rPr>
      <t>柳文成</t>
    </r>
    <phoneticPr fontId="3" type="noConversion"/>
  </si>
  <si>
    <r>
      <rPr>
        <b/>
        <u/>
        <sz val="10"/>
        <color indexed="8"/>
        <rFont val="Times New Roman"/>
        <family val="1"/>
      </rPr>
      <t>Liu, Wen-Cheng</t>
    </r>
    <r>
      <rPr>
        <sz val="10"/>
        <color indexed="8"/>
        <rFont val="Times New Roman"/>
        <family val="1"/>
      </rPr>
      <t>; Huang, Wei-Che; Young, Chih-Chieh*</t>
    </r>
    <phoneticPr fontId="3" type="noConversion"/>
  </si>
  <si>
    <t>Uncertainty Analysis for Image-Based Streamflow Measurement: The Influence of Ground Control Points</t>
  </si>
  <si>
    <t>JAN</t>
  </si>
  <si>
    <r>
      <rPr>
        <sz val="10"/>
        <color theme="6" tint="-0.249977111117893"/>
        <rFont val="微軟正黑體"/>
        <family val="2"/>
        <charset val="136"/>
      </rPr>
      <t>柳文成</t>
    </r>
    <r>
      <rPr>
        <sz val="10"/>
        <color theme="6" tint="-0.249977111117893"/>
        <rFont val="Times New Roman"/>
        <family val="1"/>
      </rPr>
      <t>*</t>
    </r>
    <phoneticPr fontId="3" type="noConversion"/>
  </si>
  <si>
    <r>
      <rPr>
        <b/>
        <u/>
        <sz val="10"/>
        <color theme="6" tint="-0.249977111117893"/>
        <rFont val="Times New Roman"/>
        <family val="1"/>
      </rPr>
      <t>Liu, Wen-Cheng</t>
    </r>
    <r>
      <rPr>
        <sz val="10"/>
        <color theme="6" tint="-0.249977111117893"/>
        <rFont val="Times New Roman"/>
        <family val="1"/>
      </rPr>
      <t>*, Wei-Che Huang, Kai-Tung, Huang, Xin-Ni, Wu, Chiung-Wen, Kuo, Hui-Zhen, Wang</t>
    </r>
    <phoneticPr fontId="3" type="noConversion"/>
  </si>
  <si>
    <r>
      <t xml:space="preserve">Measurement of River Surface Velocity Using the Combination of Smartphone and Large-scale Particle Image Velocimetry
</t>
    </r>
    <r>
      <rPr>
        <sz val="10"/>
        <color theme="6" tint="-0.249977111117893"/>
        <rFont val="新細明體"/>
        <family val="1"/>
        <charset val="136"/>
      </rPr>
      <t>結合智慧型手機與大尺度顆粒影像流速法量測河川表面流速</t>
    </r>
    <phoneticPr fontId="3" type="noConversion"/>
  </si>
  <si>
    <r>
      <t xml:space="preserve">Chinese Institute of Civil and Hydraulic Engineering
</t>
    </r>
    <r>
      <rPr>
        <sz val="10"/>
        <color theme="6" tint="-0.249977111117893"/>
        <rFont val="新細明體"/>
        <family val="1"/>
        <charset val="136"/>
      </rPr>
      <t>中國土木水利工程學刊</t>
    </r>
    <phoneticPr fontId="3" type="noConversion"/>
  </si>
  <si>
    <t>35</t>
    <phoneticPr fontId="3" type="noConversion"/>
  </si>
  <si>
    <t>525-540</t>
    <phoneticPr fontId="3" type="noConversion"/>
  </si>
  <si>
    <t>1015-5856</t>
    <phoneticPr fontId="3" type="noConversion"/>
  </si>
  <si>
    <t xml:space="preserve">
https://doi.org/10.6652/JoCICHE.202310_35(6).0001</t>
    <phoneticPr fontId="3" type="noConversion"/>
  </si>
  <si>
    <r>
      <rPr>
        <sz val="10"/>
        <color indexed="8"/>
        <rFont val="新細明體"/>
        <family val="1"/>
        <charset val="136"/>
      </rPr>
      <t>柳文成</t>
    </r>
    <r>
      <rPr>
        <sz val="10"/>
        <color indexed="8"/>
        <rFont val="Times New Roman"/>
        <family val="1"/>
      </rPr>
      <t>*</t>
    </r>
    <phoneticPr fontId="3" type="noConversion"/>
  </si>
  <si>
    <r>
      <t xml:space="preserve">Wijaya, Firnandino; </t>
    </r>
    <r>
      <rPr>
        <b/>
        <u/>
        <sz val="10"/>
        <color indexed="8"/>
        <rFont val="Times New Roman"/>
        <family val="1"/>
      </rPr>
      <t>Liu, Wen-Cheng*</t>
    </r>
    <r>
      <rPr>
        <sz val="10"/>
        <color indexed="8"/>
        <rFont val="Times New Roman"/>
        <family val="1"/>
      </rPr>
      <t>; Suharyanto, Suraj Kumar; Huang, Wei-Che</t>
    </r>
    <phoneticPr fontId="3" type="noConversion"/>
  </si>
  <si>
    <t>Comparative Assessment of Different Image Velocimetry Techniques for Measuring River Velocities Using Unmanned Aerial Vehicle Imagery</t>
  </si>
  <si>
    <t>NOV</t>
  </si>
  <si>
    <r>
      <rPr>
        <b/>
        <u/>
        <sz val="10"/>
        <color indexed="8"/>
        <rFont val="Times New Roman"/>
        <family val="1"/>
      </rPr>
      <t>Liu, Wen-Cheng*</t>
    </r>
    <r>
      <rPr>
        <sz val="10"/>
        <color indexed="8"/>
        <rFont val="Times New Roman"/>
        <family val="1"/>
      </rPr>
      <t>; Huang, Wei-Che</t>
    </r>
    <phoneticPr fontId="3" type="noConversion"/>
  </si>
  <si>
    <t>Hindcasting and predicting surge heights and waves on the Taiwan coast using a hybrid typhoon wind and tide-surge-wave coupled model</t>
  </si>
  <si>
    <t>OCEAN ENGINEERING</t>
  </si>
  <si>
    <t>MAY 15</t>
  </si>
  <si>
    <t>0029-8018</t>
  </si>
  <si>
    <t>1873-5258</t>
  </si>
  <si>
    <r>
      <rPr>
        <b/>
        <u/>
        <sz val="10"/>
        <color indexed="8"/>
        <rFont val="Times New Roman"/>
        <family val="1"/>
      </rPr>
      <t>Liu, Wen-Cheng*</t>
    </r>
    <r>
      <rPr>
        <sz val="10"/>
        <color indexed="8"/>
        <rFont val="Times New Roman"/>
        <family val="1"/>
      </rPr>
      <t>; Chung, Chun-Kai; Huang, Wei-Che</t>
    </r>
    <phoneticPr fontId="3" type="noConversion"/>
  </si>
  <si>
    <t>Image-based recognition and processing system for monitoring water levels in an irrigation and drainage channel</t>
  </si>
  <si>
    <t>PADDY AND WATER ENVIRONMENT</t>
  </si>
  <si>
    <t>417-431</t>
  </si>
  <si>
    <t>OCT</t>
  </si>
  <si>
    <t>GERMANY</t>
    <phoneticPr fontId="3" type="noConversion"/>
  </si>
  <si>
    <t>1611-2490</t>
  </si>
  <si>
    <t>1611-2504</t>
  </si>
  <si>
    <r>
      <t>Young, Chih-Chieh;</t>
    </r>
    <r>
      <rPr>
        <b/>
        <u/>
        <sz val="10"/>
        <color indexed="8"/>
        <rFont val="Times New Roman"/>
        <family val="1"/>
      </rPr>
      <t xml:space="preserve"> Liu, Wen-Cheng*</t>
    </r>
    <r>
      <rPr>
        <sz val="10"/>
        <color indexed="8"/>
        <rFont val="Times New Roman"/>
        <family val="1"/>
      </rPr>
      <t>; Liu, Hong -Ming</t>
    </r>
    <phoneticPr fontId="3" type="noConversion"/>
  </si>
  <si>
    <t>Uncertainty assessment for three-dimensional hydrodynamic and fecal coliform modeling in the Danshuei River estuarine system: The influence of first-order parametric decay reaction</t>
  </si>
  <si>
    <r>
      <rPr>
        <sz val="10"/>
        <color indexed="8"/>
        <rFont val="新細明體"/>
        <family val="1"/>
        <charset val="136"/>
      </rPr>
      <t>楊哲銘</t>
    </r>
    <phoneticPr fontId="3" type="noConversion"/>
  </si>
  <si>
    <r>
      <t xml:space="preserve">Teo, Tee-Ann*; Fu, Yu-Ju; Li, Kuo-Wei; Weng, Meng-Chia; </t>
    </r>
    <r>
      <rPr>
        <b/>
        <u/>
        <sz val="10"/>
        <color indexed="8"/>
        <rFont val="Times New Roman"/>
        <family val="1"/>
      </rPr>
      <t>Yang, Che-Ming</t>
    </r>
    <phoneticPr fontId="3" type="noConversion"/>
  </si>
  <si>
    <t>Comparison between image- and surface-derived displacement fields for landslide monitoring using an unmanned aerial vehicle</t>
  </si>
  <si>
    <t>INTERNATIONAL JOURNAL OF APPLIED EARTH OBSERVATION AND GEOINFORMATION</t>
  </si>
  <si>
    <t>FEB</t>
  </si>
  <si>
    <t>1569-8432</t>
  </si>
  <si>
    <t>1872-826X</t>
  </si>
  <si>
    <r>
      <t xml:space="preserve">Chang, Jui-Ming*; Chao, Wei -An; Kuo, Yu-Ting; </t>
    </r>
    <r>
      <rPr>
        <b/>
        <u/>
        <sz val="10"/>
        <color indexed="8"/>
        <rFont val="Times New Roman"/>
        <family val="1"/>
      </rPr>
      <t>Yang, Che-Ming</t>
    </r>
    <r>
      <rPr>
        <sz val="10"/>
        <color indexed="8"/>
        <rFont val="Times New Roman"/>
        <family val="1"/>
      </rPr>
      <t>; Chen, Hongey; Wang, Yu</t>
    </r>
    <phoneticPr fontId="3" type="noConversion"/>
  </si>
  <si>
    <t>Field experiments: How well can seismic monitoring assess rock mass falling?</t>
  </si>
  <si>
    <t>ENGINEERING GEOLOGY</t>
  </si>
  <si>
    <t>SEP 20</t>
  </si>
  <si>
    <t>0013-7952</t>
  </si>
  <si>
    <t>1872-6917</t>
  </si>
  <si>
    <r>
      <rPr>
        <sz val="10"/>
        <color theme="6" tint="-0.249977111117893"/>
        <rFont val="微軟正黑體"/>
        <family val="2"/>
        <charset val="136"/>
      </rPr>
      <t>吳佳芳</t>
    </r>
  </si>
  <si>
    <r>
      <t xml:space="preserve">Prakasham K, Gurrani S, </t>
    </r>
    <r>
      <rPr>
        <b/>
        <u/>
        <sz val="10"/>
        <color theme="6" tint="-0.249977111117893"/>
        <rFont val="Times New Roman"/>
        <family val="1"/>
      </rPr>
      <t>Wu CF</t>
    </r>
    <r>
      <rPr>
        <sz val="10"/>
        <color theme="6" tint="-0.249977111117893"/>
        <rFont val="Times New Roman"/>
        <family val="1"/>
      </rPr>
      <t>*, Wu MT, Hsieh TJ, Peng CY, Huang PC, Krishman A, Tsai PC, Lin YC, Tsai B, Lin YC, Ponnusamy VK*</t>
    </r>
    <phoneticPr fontId="3" type="noConversion"/>
  </si>
  <si>
    <t>Rapid identification and monitoring of cooking oil fume-based toxic volatile organic aldehydes in lung tissue for predicting exposure level and cancer risks</t>
    <phoneticPr fontId="3" type="noConversion"/>
  </si>
  <si>
    <t>Chemosphere</t>
  </si>
  <si>
    <t>339</t>
    <phoneticPr fontId="3" type="noConversion"/>
  </si>
  <si>
    <t>139704</t>
    <phoneticPr fontId="3" type="noConversion"/>
  </si>
  <si>
    <t>0045-6535</t>
    <phoneticPr fontId="3" type="noConversion"/>
  </si>
  <si>
    <t>1879-1298</t>
    <phoneticPr fontId="3" type="noConversion"/>
  </si>
  <si>
    <t>https://www.sciencedirect.com/science/article/abs/pii/S0045653523019719</t>
    <phoneticPr fontId="3" type="noConversion"/>
  </si>
  <si>
    <t>Gurrani S, Prakasham K, Huang PC, Wu MT, Wu CF, Lin YC, Tsai B, Krishnan A, Tsai PC, Ponnusamy VK</t>
  </si>
  <si>
    <t>Simultaneous biomonitoring of volatile organic compounds’ metabolites in human urine samples using a novel in-syringe based fast urinary metabolites extraction technique coupled with UHPLC-MS/MS analysis</t>
    <phoneticPr fontId="3" type="noConversion"/>
  </si>
  <si>
    <t>329</t>
    <phoneticPr fontId="3" type="noConversion"/>
  </si>
  <si>
    <t>138667</t>
    <phoneticPr fontId="3" type="noConversion"/>
  </si>
  <si>
    <t>https://www.sciencedirect.com/science/article/pii/S0045653523009347</t>
    <phoneticPr fontId="3" type="noConversion"/>
  </si>
  <si>
    <r>
      <rPr>
        <sz val="10"/>
        <color indexed="8"/>
        <rFont val="新細明體"/>
        <family val="1"/>
        <charset val="136"/>
      </rPr>
      <t>工程轉譯醫學國際碩士學位學程</t>
    </r>
    <phoneticPr fontId="3" type="noConversion"/>
  </si>
  <si>
    <r>
      <rPr>
        <sz val="10"/>
        <color indexed="8"/>
        <rFont val="新細明體"/>
        <family val="1"/>
        <charset val="136"/>
      </rPr>
      <t>吳佳芳</t>
    </r>
    <phoneticPr fontId="3" type="noConversion"/>
  </si>
  <si>
    <r>
      <t xml:space="preserve">Tsai, Yi-Chun; </t>
    </r>
    <r>
      <rPr>
        <b/>
        <u/>
        <sz val="10"/>
        <color indexed="8"/>
        <rFont val="Times New Roman"/>
        <family val="1"/>
      </rPr>
      <t>Wu, Chia-Fang</t>
    </r>
    <r>
      <rPr>
        <sz val="10"/>
        <color indexed="8"/>
        <rFont val="Times New Roman"/>
        <family val="1"/>
      </rPr>
      <t>; Hung, Wei-Wen; Yu, Ping-Shaou; Liu, Chia-Chu; Hsieh, Tusty-Jiuan; Chen, Chu-Chih; Li, Sih-Syuan; Chen, Jia-Jen; Chiu, Yi-Wen; Hwang, Shang-Jyh; Wu, Ming-Tsang*</t>
    </r>
    <phoneticPr fontId="3" type="noConversion"/>
  </si>
  <si>
    <t>Environmental melamine exposure and adverse kidney outcomes in patients with type 2 diabetes mellitus</t>
  </si>
  <si>
    <t>ENVIRONMENTAL POLLUTION</t>
  </si>
  <si>
    <t>Part Number:1</t>
    <phoneticPr fontId="3" type="noConversion"/>
  </si>
  <si>
    <t>AUG 15</t>
  </si>
  <si>
    <t>0269-7491</t>
  </si>
  <si>
    <t>1873-6424</t>
  </si>
  <si>
    <r>
      <t xml:space="preserve">Liu, C-C; Hsieh, T-J; </t>
    </r>
    <r>
      <rPr>
        <b/>
        <u/>
        <sz val="10"/>
        <color indexed="8"/>
        <rFont val="Times New Roman"/>
        <family val="1"/>
      </rPr>
      <t>Wu, C-F</t>
    </r>
    <r>
      <rPr>
        <sz val="10"/>
        <color indexed="8"/>
        <rFont val="Times New Roman"/>
        <family val="1"/>
      </rPr>
      <t>; Lee, C-H; Tsai, Y-C; Huang, T-Y; Wen, S-C; Lee, C-H; Chien, T-M; Lee, Y-C; Chou, Y-H; Huang, S-P; Juan, Y-S; Wu, W-J; Wu, M-T</t>
    </r>
    <phoneticPr fontId="3" type="noConversion"/>
  </si>
  <si>
    <t>Environmental melamine exposure increases renal tubular injury via oxidative stress in patients with calcium urolithiasis: The possible mechanism of melamine associated urolithiasis formation</t>
    <phoneticPr fontId="3" type="noConversion"/>
  </si>
  <si>
    <t>EUROPEAN UROLOGY</t>
  </si>
  <si>
    <t>Supplement:1</t>
    <phoneticPr fontId="3" type="noConversion"/>
  </si>
  <si>
    <t>S572-S572</t>
  </si>
  <si>
    <t>0302-2838</t>
  </si>
  <si>
    <t>1873-7560</t>
  </si>
  <si>
    <r>
      <t xml:space="preserve">Konorev, Dmitri; Bellamri, Medjda; </t>
    </r>
    <r>
      <rPr>
        <b/>
        <u/>
        <sz val="10"/>
        <color indexed="8"/>
        <rFont val="Times New Roman"/>
        <family val="1"/>
      </rPr>
      <t>Wu, Chia-Fang</t>
    </r>
    <r>
      <rPr>
        <sz val="10"/>
        <color indexed="8"/>
        <rFont val="Times New Roman"/>
        <family val="1"/>
      </rPr>
      <t>; Wu, Ming-Tsang; Turesky, Robert J.*</t>
    </r>
    <phoneticPr fontId="3" type="noConversion"/>
  </si>
  <si>
    <t>High-Field Asymmetric Waveform Ion Mobility Spectrometry Analysis of Carcinogenic Aromatic Amines in Tobacco Smoke with an Orbitrap Tribrid Mass Spectrometer</t>
  </si>
  <si>
    <t>CHEMICAL RESEARCH IN TOXICOLOGY</t>
  </si>
  <si>
    <t>1419-1426</t>
  </si>
  <si>
    <t>JUL 18</t>
  </si>
  <si>
    <t>0893-228X</t>
  </si>
  <si>
    <t>1520-5010</t>
  </si>
  <si>
    <r>
      <t xml:space="preserve">Kuo, Fu-Chen; Tsai, Mei-Lan; Wu, Shin-Ting; Li, Sih-Syuan; </t>
    </r>
    <r>
      <rPr>
        <b/>
        <u/>
        <sz val="10"/>
        <color indexed="8"/>
        <rFont val="Times New Roman"/>
        <family val="1"/>
      </rPr>
      <t>Wu, Chia-Fang</t>
    </r>
    <r>
      <rPr>
        <sz val="10"/>
        <color indexed="8"/>
        <rFont val="Times New Roman"/>
        <family val="1"/>
      </rPr>
      <t>; Wang, Shu-Lin; Chan, Michael W. Y.; Suen, Jau-Ling*; Wu, Ming-Tsang*; Hung, Chih-Hsing</t>
    </r>
    <phoneticPr fontId="3" type="noConversion"/>
  </si>
  <si>
    <t>Maternal di-(2-ethylhexyl) phthalate exposure elicits offspring IFN-λ upregulation: Insights from birth cohort, murine model, and in vitro mechanistic analysis</t>
  </si>
  <si>
    <t>FOOD AND CHEMICAL TOXICOLOGY</t>
  </si>
  <si>
    <t>SEP</t>
  </si>
  <si>
    <t>0278-6915</t>
  </si>
  <si>
    <t>1873-6351</t>
  </si>
  <si>
    <r>
      <t xml:space="preserve">Tran, Mita T. M. T.; Kuo, Fu-Chen; Low, Jie-Ting; Chuang, Yu-Ming; Sultana, Sofia; Huang, Wen-Long; Lin, Zhe-Young; Lin, Guan-Ling; </t>
    </r>
    <r>
      <rPr>
        <b/>
        <u/>
        <sz val="10"/>
        <color indexed="8"/>
        <rFont val="Times New Roman"/>
        <family val="1"/>
      </rPr>
      <t>Wu, Chia-Fang</t>
    </r>
    <r>
      <rPr>
        <sz val="10"/>
        <color indexed="8"/>
        <rFont val="Times New Roman"/>
        <family val="1"/>
      </rPr>
      <t>; Li, Sih-Syuan; Suen, Jau-Ling; Hung, Chih-Hsing; Wu, Ming-Tsang*; Chan, Michael W. Y.*</t>
    </r>
    <phoneticPr fontId="3" type="noConversion"/>
  </si>
  <si>
    <t>Prenatal DEHP exposure predicts neurological disorders via transgenerational epigenetics</t>
  </si>
  <si>
    <t>MAY 6</t>
  </si>
  <si>
    <r>
      <t xml:space="preserve">Prakasham, Karthikeyan; Gurrani, Swapnil; Shiea, Jen-Taie; Wu, Ming-Tsang; </t>
    </r>
    <r>
      <rPr>
        <b/>
        <u/>
        <sz val="10"/>
        <color indexed="8"/>
        <rFont val="Times New Roman"/>
        <family val="1"/>
      </rPr>
      <t>Wu, Chia-Fang</t>
    </r>
    <r>
      <rPr>
        <sz val="10"/>
        <color indexed="8"/>
        <rFont val="Times New Roman"/>
        <family val="1"/>
      </rPr>
      <t>; Ku, Yi-Jia; Tsai, Tseng-Yu; Hua, Hung-Ta; Lin, Yu-Jia; Huang, Po-Chin; Andaluri, Gangadhar; Ponnusamy, Vinoth Kumar*</t>
    </r>
    <phoneticPr fontId="3" type="noConversion"/>
  </si>
  <si>
    <t>Rapid Identification and Analysis of Ochratoxin-A in Food and Agricultural Soil Samples Using a Novel Semi-Automated In-Syringe Based Fast Mycotoxin Extraction (FaMEx) Technique Coupled with UHPLC-MS/MS</t>
  </si>
  <si>
    <r>
      <t xml:space="preserve">Li, Sih-Syuan; Chen, Jia-Jen; Su, Ming-Wei; Lin, Chien-Wei; Chen, Chu-Chih; Wang, Yin-Han; Liu, Chia-Chu; Tsai, Yi-Chun; Hsieh, Tusty-Jiuan; Wu, Ming-Tsang; </t>
    </r>
    <r>
      <rPr>
        <b/>
        <u/>
        <sz val="10"/>
        <color indexed="8"/>
        <rFont val="Times New Roman"/>
        <family val="1"/>
      </rPr>
      <t>Wu, Chia-Fang</t>
    </r>
    <r>
      <rPr>
        <sz val="10"/>
        <color indexed="8"/>
        <rFont val="Times New Roman"/>
        <family val="1"/>
      </rPr>
      <t>*</t>
    </r>
    <phoneticPr fontId="3" type="noConversion"/>
  </si>
  <si>
    <t>Sex-specific interactive effect of melamine and DEHP on a marker of early kidney damage in Taiwanese adults: A national population-based study from the Taiwan Biobank</t>
  </si>
  <si>
    <t>ECOTOXICOLOGY AND ENVIRONMENTAL SAFETY</t>
  </si>
  <si>
    <t>SEP 15</t>
  </si>
  <si>
    <t>0147-6513</t>
  </si>
  <si>
    <t>1090-2414</t>
  </si>
  <si>
    <r>
      <t xml:space="preserve">Prakasham, Karthikeyan; Gurrani, Swapnil; Shiea, Jentaie; Wu, Ming-Tsang; </t>
    </r>
    <r>
      <rPr>
        <b/>
        <u/>
        <sz val="10"/>
        <color indexed="8"/>
        <rFont val="Times New Roman"/>
        <family val="1"/>
      </rPr>
      <t>Wu, Chia-Fang</t>
    </r>
    <r>
      <rPr>
        <sz val="10"/>
        <color indexed="8"/>
        <rFont val="Times New Roman"/>
        <family val="1"/>
      </rPr>
      <t>; Lin, Yu -Chia; Tsai, Bongee; Huang, Po-Chin; Andaluri, Gangadhar; Ponnusamy, Vinoth Kumar*</t>
    </r>
    <phoneticPr fontId="3" type="noConversion"/>
  </si>
  <si>
    <t>Ultra-sensitive determination of Ochratoxin A in coffee and tea samples using a novel semi-automated in-syringe based coagulant-assisted fast mycotoxin extraction (FaMEx) technique coupled with UHPLC-MS/MS</t>
  </si>
  <si>
    <r>
      <t>Tzu-Chin Chang, Jie-Ling Cao,</t>
    </r>
    <r>
      <rPr>
        <b/>
        <u/>
        <sz val="10"/>
        <color theme="6" tint="-0.249977111117893"/>
        <rFont val="Times New Roman"/>
        <family val="1"/>
      </rPr>
      <t xml:space="preserve"> Yung-Sheng Lin</t>
    </r>
    <r>
      <rPr>
        <sz val="10"/>
        <color theme="6" tint="-0.249977111117893"/>
        <rFont val="Times New Roman"/>
        <family val="1"/>
      </rPr>
      <t>*, Shu-Ling Huang*</t>
    </r>
    <phoneticPr fontId="3" type="noConversion"/>
  </si>
  <si>
    <t>Enhanced antioxidant, tyrosinase inhibition, and anti-inflammatory activities of Praeparatum mungo and three of its derivatives</t>
    <phoneticPr fontId="3" type="noConversion"/>
  </si>
  <si>
    <t>21405</t>
    <phoneticPr fontId="3" type="noConversion"/>
  </si>
  <si>
    <t>https://www.nature.com/articles/s41598-023-48428-3</t>
    <phoneticPr fontId="3" type="noConversion"/>
  </si>
  <si>
    <r>
      <rPr>
        <sz val="10"/>
        <color theme="6" tint="-0.249977111117893"/>
        <rFont val="微軟正黑體"/>
        <family val="2"/>
        <charset val="136"/>
      </rPr>
      <t>張漢威</t>
    </r>
  </si>
  <si>
    <r>
      <t xml:space="preserve">Alageshwaramoorthy Krishnaprasanth, Pandian Mannu, Seetha Mahalingam, Dhanaprabhu Pattappan, Asokan Kandasami, Yi-Ting Lai, Yoshitake Masuda, </t>
    </r>
    <r>
      <rPr>
        <b/>
        <u/>
        <sz val="10"/>
        <color theme="6" tint="-0.249977111117893"/>
        <rFont val="Times New Roman"/>
        <family val="1"/>
      </rPr>
      <t>Han-Wei Chang</t>
    </r>
    <r>
      <rPr>
        <sz val="10"/>
        <color theme="6" tint="-0.249977111117893"/>
        <rFont val="Times New Roman"/>
        <family val="1"/>
      </rPr>
      <t>, Mei-Yu Chen, Ping-Hung Yeh, Chung-Li Dong*</t>
    </r>
    <phoneticPr fontId="3" type="noConversion"/>
  </si>
  <si>
    <t>Novel GdTaO4 phase for efficient photocatalytic degradation of organic dye under visible light irradiation: An X-ray spectroscopic investigation</t>
    <phoneticPr fontId="3" type="noConversion"/>
  </si>
  <si>
    <t>340</t>
    <phoneticPr fontId="3" type="noConversion"/>
  </si>
  <si>
    <t>139834</t>
    <phoneticPr fontId="3" type="noConversion"/>
  </si>
  <si>
    <t>11</t>
    <phoneticPr fontId="3" type="noConversion"/>
  </si>
  <si>
    <t>https://www.sciencedirect.com/science/article/pii/S0045653523021033</t>
    <phoneticPr fontId="3" type="noConversion"/>
  </si>
  <si>
    <t>Han-Wei Chang*, Zong-Ying Tsai, Jia-Jun Ye, Kuo-Chuang Chiu, Tzu-Yu Liu, Yu-Chen Tsai*</t>
  </si>
  <si>
    <t>Synthesis and characterization of Ni–Co–O nanosheets on silicon carbide microspheres/graphite composite for supercapacitor applications</t>
    <phoneticPr fontId="3" type="noConversion"/>
  </si>
  <si>
    <t>C-Journal of Carbon Research</t>
    <phoneticPr fontId="3" type="noConversion"/>
  </si>
  <si>
    <t>101</t>
    <phoneticPr fontId="3" type="noConversion"/>
  </si>
  <si>
    <t>ESCI</t>
    <phoneticPr fontId="3" type="noConversion"/>
  </si>
  <si>
    <t>SWITZERLAND</t>
    <phoneticPr fontId="3" type="noConversion"/>
  </si>
  <si>
    <t>N/A</t>
    <phoneticPr fontId="3" type="noConversion"/>
  </si>
  <si>
    <t>2311-5629</t>
    <phoneticPr fontId="3" type="noConversion"/>
  </si>
  <si>
    <t>https://www.mdpi.com/2311-5629/9/4/101</t>
    <phoneticPr fontId="3" type="noConversion"/>
  </si>
  <si>
    <r>
      <rPr>
        <sz val="10"/>
        <color theme="6" tint="-0.249977111117893"/>
        <rFont val="微軟正黑體"/>
        <family val="2"/>
        <charset val="136"/>
      </rPr>
      <t>黃淑玲</t>
    </r>
  </si>
  <si>
    <t>Tzu-Chin Chang, Jie-Ling Cao, Yung-Sheng Lin and Shu-Ling Huang</t>
  </si>
  <si>
    <t>Scientific Reports</t>
  </si>
  <si>
    <t xml:space="preserve"> 21405 (2023)</t>
    <phoneticPr fontId="3" type="noConversion"/>
  </si>
  <si>
    <r>
      <rPr>
        <sz val="10"/>
        <color indexed="8"/>
        <rFont val="新細明體"/>
        <family val="1"/>
        <charset val="136"/>
      </rPr>
      <t>化學工程學系</t>
    </r>
    <phoneticPr fontId="3" type="noConversion"/>
  </si>
  <si>
    <r>
      <rPr>
        <sz val="10"/>
        <color indexed="8"/>
        <rFont val="新細明體"/>
        <family val="1"/>
        <charset val="136"/>
      </rPr>
      <t>朱韻如</t>
    </r>
    <phoneticPr fontId="3" type="noConversion"/>
  </si>
  <si>
    <r>
      <t xml:space="preserve">Chen, Chih-Feng; Lee, Shu-Hui; </t>
    </r>
    <r>
      <rPr>
        <b/>
        <u/>
        <sz val="10"/>
        <color indexed="8"/>
        <rFont val="Times New Roman"/>
        <family val="1"/>
      </rPr>
      <t>Ju, Yun-Ru</t>
    </r>
    <r>
      <rPr>
        <sz val="10"/>
        <color indexed="8"/>
        <rFont val="Times New Roman"/>
        <family val="1"/>
      </rPr>
      <t>; Chen, Chiu-Wen*; Dong, Cheng-Di*</t>
    </r>
    <phoneticPr fontId="3" type="noConversion"/>
  </si>
  <si>
    <t>Comprehensive assessment of metals and organic pollutants in pelagic fishing port sediments</t>
  </si>
  <si>
    <r>
      <rPr>
        <sz val="10"/>
        <color indexed="8"/>
        <rFont val="新細明體"/>
        <family val="1"/>
        <charset val="136"/>
      </rPr>
      <t>李紀平</t>
    </r>
    <r>
      <rPr>
        <sz val="10"/>
        <color indexed="8"/>
        <rFont val="Times New Roman"/>
        <family val="1"/>
      </rPr>
      <t>*</t>
    </r>
    <phoneticPr fontId="3" type="noConversion"/>
  </si>
  <si>
    <r>
      <rPr>
        <b/>
        <u/>
        <sz val="10"/>
        <color indexed="8"/>
        <rFont val="Times New Roman"/>
        <family val="1"/>
      </rPr>
      <t>Li, Chi-Ping*</t>
    </r>
    <r>
      <rPr>
        <sz val="10"/>
        <color indexed="8"/>
        <rFont val="Times New Roman"/>
        <family val="1"/>
      </rPr>
      <t>; Lai, Gui Yang</t>
    </r>
    <phoneticPr fontId="3" type="noConversion"/>
  </si>
  <si>
    <t>Synthesis and Capacitive Properties of Mesoporous Tungsten Oxide Films Prepared by Ultrasonic Spray Deposition</t>
  </si>
  <si>
    <t>ACS OMEGA</t>
  </si>
  <si>
    <t>40878-40889</t>
    <phoneticPr fontId="3" type="noConversion"/>
  </si>
  <si>
    <t>OCT 16</t>
  </si>
  <si>
    <t>2470-1343</t>
  </si>
  <si>
    <r>
      <rPr>
        <sz val="10"/>
        <color indexed="8"/>
        <rFont val="新細明體"/>
        <family val="1"/>
        <charset val="136"/>
      </rPr>
      <t>林永昇</t>
    </r>
    <r>
      <rPr>
        <sz val="10"/>
        <color indexed="8"/>
        <rFont val="Times New Roman"/>
        <family val="1"/>
      </rPr>
      <t>*</t>
    </r>
    <phoneticPr fontId="3" type="noConversion"/>
  </si>
  <si>
    <r>
      <t xml:space="preserve">Lee, Pee-Yew; Weng, Chun-Jen; Huang, Hung Ji; Wu, Li-Yan; Lu, Guo-Hao; Liu, Chao-Feng; Chen, Cheng-You; Li, Ting-Yu; </t>
    </r>
    <r>
      <rPr>
        <b/>
        <u/>
        <sz val="10"/>
        <color indexed="8"/>
        <rFont val="Times New Roman"/>
        <family val="1"/>
      </rPr>
      <t>Lin, Yung-Sheng*</t>
    </r>
    <phoneticPr fontId="3" type="noConversion"/>
  </si>
  <si>
    <t>Bubble Effects on Manufacturing of Silicon Nanowires by Metal-Assisted Chemical Etching</t>
  </si>
  <si>
    <t>JOURNAL OF MANUFACTURING SCIENCE AND ENGINEERING-TRANSACTIONS OF THE ASME</t>
  </si>
  <si>
    <t>SEP 1</t>
  </si>
  <si>
    <t>1087-1357</t>
  </si>
  <si>
    <t>1528-8935</t>
  </si>
  <si>
    <r>
      <t xml:space="preserve">Lee, Pee-Yew; Huang, Hung Ji; Ko, Tsung-Shine; Hung, Ying-Lun; Wu, Li-Yan; Fan, Jia-Jun; </t>
    </r>
    <r>
      <rPr>
        <b/>
        <u/>
        <sz val="10"/>
        <color indexed="8"/>
        <rFont val="Times New Roman"/>
        <family val="1"/>
      </rPr>
      <t>Lin, Yung-Sheng*</t>
    </r>
    <phoneticPr fontId="3" type="noConversion"/>
  </si>
  <si>
    <t>Effects of Bubbles on Manufacturing Gold Dendrites and Silicon Nanowires Through the Fluoride-Assisted Galvanic Replacement Reaction</t>
  </si>
  <si>
    <t>NOV 1</t>
  </si>
  <si>
    <r>
      <t xml:space="preserve">Chen, Hui-Ju; Dai, Fan-Jhen; Chen, Cheng-You; Fan, Siao-Ling; Zheng, Ji-Hong; Chau, Chi-Fai; </t>
    </r>
    <r>
      <rPr>
        <b/>
        <u/>
        <sz val="10"/>
        <color indexed="8"/>
        <rFont val="Times New Roman"/>
        <family val="1"/>
      </rPr>
      <t>Lin, Yung-Sheng*</t>
    </r>
    <r>
      <rPr>
        <sz val="10"/>
        <color indexed="8"/>
        <rFont val="Times New Roman"/>
        <family val="1"/>
      </rPr>
      <t>; Chen, Chin-Shuh*</t>
    </r>
    <phoneticPr fontId="3" type="noConversion"/>
  </si>
  <si>
    <t>Effects of molecular weight fraction on antioxidation capacity of rice protein hydrolysates</t>
  </si>
  <si>
    <t>MAR 1</t>
  </si>
  <si>
    <r>
      <rPr>
        <sz val="10"/>
        <color indexed="8"/>
        <rFont val="新細明體"/>
        <family val="1"/>
        <charset val="136"/>
      </rPr>
      <t>張漢威</t>
    </r>
    <phoneticPr fontId="3" type="noConversion"/>
  </si>
  <si>
    <r>
      <t xml:space="preserve">Alageshwaramoorthy, Krishnaprasanth; Mannu, Pandian; Mahalingam, Seetha; Nga, Ta Thi Thuy; </t>
    </r>
    <r>
      <rPr>
        <b/>
        <u/>
        <sz val="10"/>
        <color indexed="8"/>
        <rFont val="Times New Roman"/>
        <family val="1"/>
      </rPr>
      <t>Chang, Han-Wei</t>
    </r>
    <r>
      <rPr>
        <sz val="10"/>
        <color indexed="8"/>
        <rFont val="Times New Roman"/>
        <family val="1"/>
      </rPr>
      <t>; Masuda, Yoshitake*; Dong, Chung-Li*</t>
    </r>
    <phoneticPr fontId="3" type="noConversion"/>
  </si>
  <si>
    <t>Synthesis and characterization of visible-light-driven novel CuTa2O6 as a promising practical photocatalyst</t>
  </si>
  <si>
    <t>FRONTIERS IN CHEMISTRY</t>
  </si>
  <si>
    <t>JUN 22</t>
  </si>
  <si>
    <t>2296-2646</t>
  </si>
  <si>
    <r>
      <rPr>
        <sz val="10"/>
        <color indexed="8"/>
        <rFont val="新細明體"/>
        <family val="1"/>
        <charset val="136"/>
      </rPr>
      <t>張漢威</t>
    </r>
    <r>
      <rPr>
        <sz val="10"/>
        <color indexed="8"/>
        <rFont val="Times New Roman"/>
        <family val="1"/>
      </rPr>
      <t>*</t>
    </r>
    <phoneticPr fontId="3" type="noConversion"/>
  </si>
  <si>
    <r>
      <rPr>
        <b/>
        <u/>
        <sz val="10"/>
        <rFont val="Times New Roman"/>
        <family val="1"/>
      </rPr>
      <t>Chang, Han -Wei*</t>
    </r>
    <r>
      <rPr>
        <sz val="10"/>
        <color indexed="8"/>
        <rFont val="Times New Roman"/>
        <family val="1"/>
      </rPr>
      <t>; Chen, Chien -Lin; Jhu, Siou-Jhun; Lin, Guan-Wen; Cheng, Chung -Wei; Tsai, Yu -Chen*</t>
    </r>
    <phoneticPr fontId="3" type="noConversion"/>
  </si>
  <si>
    <t>Femtosecond laser structuring in the fabrication of periodic nanostructure on titanium for enhanced photoelectrochemical dopamine sensing performance</t>
  </si>
  <si>
    <t>MICROCHEMICAL JOURNAL</t>
  </si>
  <si>
    <t>APR</t>
  </si>
  <si>
    <t>0026-265X</t>
  </si>
  <si>
    <t>1095-9149</t>
  </si>
  <si>
    <r>
      <t xml:space="preserve">Wang, Zhi-Yuan; </t>
    </r>
    <r>
      <rPr>
        <b/>
        <u/>
        <sz val="10"/>
        <color indexed="8"/>
        <rFont val="Times New Roman"/>
        <family val="1"/>
      </rPr>
      <t>Chang, Han-We</t>
    </r>
    <r>
      <rPr>
        <sz val="10"/>
        <color indexed="8"/>
        <rFont val="Times New Roman"/>
        <family val="1"/>
      </rPr>
      <t>i*; Tsai, Yu-Chen*</t>
    </r>
    <phoneticPr fontId="3" type="noConversion"/>
  </si>
  <si>
    <t>Synthesis of Bimetallic Ni-Co Phosphide Nanosheets for Electrochemical Non-Enzymatic H2O2 Sensing</t>
  </si>
  <si>
    <r>
      <rPr>
        <b/>
        <u/>
        <sz val="10"/>
        <color indexed="8"/>
        <rFont val="Times New Roman"/>
        <family val="1"/>
      </rPr>
      <t>Chang, Han-Wei*</t>
    </r>
    <r>
      <rPr>
        <sz val="10"/>
        <color indexed="8"/>
        <rFont val="Times New Roman"/>
        <family val="1"/>
      </rPr>
      <t>; Lee, Chia-Hsiang; Hong, Yu-Xiang; Chen, Jeng-Lung; Chen, Jin-Ming; Tsai, Yu-Chen</t>
    </r>
    <phoneticPr fontId="3" type="noConversion"/>
  </si>
  <si>
    <t>The Morphology-Controllable Synthesis of Ni-Co-O Nanosheets on a 3D Porous Ni Template as a Binder-Free Electrode for a Solid-State Symmetric Supercapacitor</t>
  </si>
  <si>
    <t>ENERGIES</t>
  </si>
  <si>
    <r>
      <rPr>
        <sz val="10"/>
        <color indexed="8"/>
        <rFont val="新細明體"/>
        <family val="1"/>
        <charset val="136"/>
      </rPr>
      <t>陳英孝</t>
    </r>
    <phoneticPr fontId="3" type="noConversion"/>
  </si>
  <si>
    <r>
      <t xml:space="preserve">Shih, Yeng-Fong*; Liao, Zi-Ting*; Tsai, Nien-Chen; </t>
    </r>
    <r>
      <rPr>
        <b/>
        <u/>
        <sz val="10"/>
        <color indexed="8"/>
        <rFont val="Times New Roman"/>
        <family val="1"/>
      </rPr>
      <t>Chen, Ying-Hsiao</t>
    </r>
    <phoneticPr fontId="3" type="noConversion"/>
  </si>
  <si>
    <t>The application of magnesium nitrate hexahydrate/hybrid carbon material phase change composites in solar thermal storage</t>
    <phoneticPr fontId="3" type="noConversion"/>
  </si>
  <si>
    <t>JOURNAL OF THE CHINESE CHEMICAL SOCIETY</t>
  </si>
  <si>
    <t>1644-1655</t>
    <phoneticPr fontId="3" type="noConversion"/>
  </si>
  <si>
    <t>0009-4536</t>
  </si>
  <si>
    <t>2192-6549</t>
  </si>
  <si>
    <t>https://onlinelibrary.wiley.com/doi/abs/10.1002/jccs.202300126</t>
    <phoneticPr fontId="3" type="noConversion"/>
  </si>
  <si>
    <r>
      <rPr>
        <sz val="10"/>
        <color indexed="8"/>
        <rFont val="新細明體"/>
        <family val="1"/>
        <charset val="136"/>
      </rPr>
      <t>陳郁君
林永昇</t>
    </r>
    <r>
      <rPr>
        <sz val="10"/>
        <color indexed="8"/>
        <rFont val="Times New Roman"/>
        <family val="1"/>
      </rPr>
      <t>*</t>
    </r>
    <phoneticPr fontId="3" type="noConversion"/>
  </si>
  <si>
    <r>
      <t xml:space="preserve">Chen, Chih-Jung; Wu, Chun-Yen; Wu, Chi-Wei; Chang, Ching-Wen; Huang, Tsung-Tao; Shiao, Ming-Hua; Lin, Chu-Kuei; </t>
    </r>
    <r>
      <rPr>
        <b/>
        <u/>
        <sz val="10"/>
        <color indexed="8"/>
        <rFont val="Times New Roman"/>
        <family val="1"/>
      </rPr>
      <t>Chen, Yu-Chun</t>
    </r>
    <r>
      <rPr>
        <sz val="10"/>
        <color indexed="8"/>
        <rFont val="Times New Roman"/>
        <family val="1"/>
      </rPr>
      <t xml:space="preserve">; </t>
    </r>
    <r>
      <rPr>
        <b/>
        <u/>
        <sz val="10"/>
        <color indexed="8"/>
        <rFont val="Times New Roman"/>
        <family val="1"/>
      </rPr>
      <t>Lin, Yung-Sheng</t>
    </r>
    <r>
      <rPr>
        <sz val="10"/>
        <color indexed="8"/>
        <rFont val="Times New Roman"/>
        <family val="1"/>
      </rPr>
      <t>*</t>
    </r>
    <phoneticPr fontId="3" type="noConversion"/>
  </si>
  <si>
    <t>Metal-enhanced fluorescence through conventional Ag-polyethylene glycol nanoparticles for cellular imaging</t>
  </si>
  <si>
    <t>RSC ADVANCES</t>
  </si>
  <si>
    <t>26545-26549</t>
  </si>
  <si>
    <t>2046-2069</t>
  </si>
  <si>
    <r>
      <rPr>
        <sz val="10"/>
        <color indexed="8"/>
        <rFont val="新細明體"/>
        <family val="1"/>
        <charset val="136"/>
      </rPr>
      <t>賴盈宏</t>
    </r>
    <r>
      <rPr>
        <sz val="10"/>
        <color indexed="8"/>
        <rFont val="Times New Roman"/>
        <family val="1"/>
      </rPr>
      <t>*</t>
    </r>
    <phoneticPr fontId="3" type="noConversion"/>
  </si>
  <si>
    <r>
      <rPr>
        <b/>
        <u/>
        <sz val="10"/>
        <color indexed="8"/>
        <rFont val="Times New Roman"/>
        <family val="1"/>
      </rPr>
      <t>Lai, Yin-Hung*</t>
    </r>
    <r>
      <rPr>
        <sz val="10"/>
        <color indexed="8"/>
        <rFont val="Times New Roman"/>
        <family val="1"/>
      </rPr>
      <t>; Chi, Ki-Hsien; Zhou, Wei-Xiang; Hsu, Yuan-Cheng; Weng, Ying-Ming</t>
    </r>
    <phoneticPr fontId="3" type="noConversion"/>
  </si>
  <si>
    <t>Detection of organochlorine pesticides in estuarine sediments of protected wetlands in Taiwan using high-resolution gas chromatography/high-resolution mass spectrometry and gas chromatography-electron capture detector</t>
  </si>
  <si>
    <t>770-778</t>
  </si>
  <si>
    <r>
      <rPr>
        <b/>
        <u/>
        <sz val="10"/>
        <color indexed="8"/>
        <rFont val="Times New Roman"/>
        <family val="1"/>
      </rPr>
      <t>Lai, Yin-Hung</t>
    </r>
    <r>
      <rPr>
        <sz val="10"/>
        <color indexed="8"/>
        <rFont val="Times New Roman"/>
        <family val="1"/>
      </rPr>
      <t>*; Leung, Will; Chang, Pei-Hung; Zhou, Wei-Xiang; Wang, Yi-Sheng*</t>
    </r>
    <phoneticPr fontId="3" type="noConversion"/>
  </si>
  <si>
    <t>Structural identification of carbohydrate isomers using ambient infrared-assisted dissociation</t>
  </si>
  <si>
    <t>ANALYTICA CHIMICA ACTA</t>
  </si>
  <si>
    <t>JUL 11</t>
  </si>
  <si>
    <t>0003-2670</t>
  </si>
  <si>
    <t>1873-4324</t>
  </si>
  <si>
    <r>
      <rPr>
        <sz val="10"/>
        <color theme="6" tint="-0.249977111117893"/>
        <rFont val="微軟正黑體"/>
        <family val="2"/>
        <charset val="136"/>
      </rPr>
      <t>吳宛玉</t>
    </r>
  </si>
  <si>
    <r>
      <t xml:space="preserve">Kai-Ping Chang, Yu-Wun Chien, Po-Hsiang Wang, Chao-Chun Yen, Ying-Xiang Lin, Ying-Jie Gao, </t>
    </r>
    <r>
      <rPr>
        <b/>
        <u/>
        <sz val="10"/>
        <color theme="6" tint="-0.249977111117893"/>
        <rFont val="Times New Roman"/>
        <family val="1"/>
      </rPr>
      <t>Wan-Yu Wu</t>
    </r>
    <r>
      <rPr>
        <sz val="10"/>
        <color theme="6" tint="-0.249977111117893"/>
        <rFont val="Times New Roman"/>
        <family val="1"/>
      </rPr>
      <t>, and Dong-Sing Wuu*</t>
    </r>
    <phoneticPr fontId="3" type="noConversion"/>
  </si>
  <si>
    <t>Characteristics of High-Power Impulse Magnetron Sputtering ITO/Ag/ITO Films for Application in Transparent Micro-LED Displays</t>
    <phoneticPr fontId="3" type="noConversion"/>
  </si>
  <si>
    <t>ACS Applied Electronic Materials</t>
    <phoneticPr fontId="3" type="noConversion"/>
  </si>
  <si>
    <t>905-912</t>
  </si>
  <si>
    <t>02</t>
    <phoneticPr fontId="3" type="noConversion"/>
  </si>
  <si>
    <t>2637-6113</t>
    <phoneticPr fontId="3" type="noConversion"/>
  </si>
  <si>
    <t>https://pubs.acs.org/doi/10.1021/acsaelm.2c01461</t>
    <phoneticPr fontId="3" type="noConversion"/>
  </si>
  <si>
    <r>
      <t xml:space="preserve">Samiran Bairagi , Jui-Che Chang , Fu-Gow Tarntair , </t>
    </r>
    <r>
      <rPr>
        <b/>
        <u/>
        <sz val="10"/>
        <color theme="6" tint="-0.249977111117893"/>
        <rFont val="Times New Roman"/>
        <family val="1"/>
      </rPr>
      <t>Wan-Yu Wu</t>
    </r>
    <r>
      <rPr>
        <sz val="10"/>
        <color theme="6" tint="-0.249977111117893"/>
        <rFont val="Times New Roman"/>
        <family val="1"/>
      </rPr>
      <t xml:space="preserve"> , Gueorgui K. Gueorguiev , Edward Ferraz de Almeida Jr. , Roger Magnusson , Kun-Lin Lin , Shao-Hui Hsu , Jia-Min Shieh , Jens Birch , Ray-Hua Horng* , Kenneth Järrendahl , Ching-Lien Hsiao* </t>
    </r>
    <phoneticPr fontId="3" type="noConversion"/>
  </si>
  <si>
    <t>Formation of quaternary Zn(AlxGa1_x)2O4 epilayers driven by thermally induced interdiffusion between spinel ZnGa2O4 epilayer and Al2O3 substrate</t>
    <phoneticPr fontId="3" type="noConversion"/>
  </si>
  <si>
    <t>Materials Today Advances</t>
    <phoneticPr fontId="3" type="noConversion"/>
  </si>
  <si>
    <t>20</t>
    <phoneticPr fontId="3" type="noConversion"/>
  </si>
  <si>
    <t>100422</t>
    <phoneticPr fontId="3" type="noConversion"/>
  </si>
  <si>
    <t>2590-0498</t>
    <phoneticPr fontId="3" type="noConversion"/>
  </si>
  <si>
    <t>https://www.sciencedirect.com/science/article/pii/S2590049823000826</t>
    <phoneticPr fontId="3" type="noConversion"/>
  </si>
  <si>
    <r>
      <t xml:space="preserve">Chia-Hsun Hsu; Hai-Long Luo; Shi-Tao Li; Fu-Qiang Bian; Peng Gao; </t>
    </r>
    <r>
      <rPr>
        <b/>
        <u/>
        <sz val="10"/>
        <color theme="6" tint="-0.249977111117893"/>
        <rFont val="Times New Roman"/>
        <family val="1"/>
      </rPr>
      <t>Wan-Yu Wu</t>
    </r>
    <r>
      <rPr>
        <sz val="10"/>
        <color theme="6" tint="-0.249977111117893"/>
        <rFont val="Times New Roman"/>
        <family val="1"/>
      </rPr>
      <t>; Dong-Sing Wuu; Feng-Min Lai; Shui-Yang Lien*; Wen-Zhang Zhu</t>
    </r>
    <phoneticPr fontId="3" type="noConversion"/>
  </si>
  <si>
    <t>Inserted Al2O3 Barrier Layer for Improvement in Stability of Mini Light Emitting Diodes</t>
    <phoneticPr fontId="3" type="noConversion"/>
  </si>
  <si>
    <t>IEEE Transactions on Electron Devices</t>
    <phoneticPr fontId="3" type="noConversion"/>
  </si>
  <si>
    <t>70</t>
    <phoneticPr fontId="3" type="noConversion"/>
  </si>
  <si>
    <t>5163 - 5168</t>
    <phoneticPr fontId="3" type="noConversion"/>
  </si>
  <si>
    <t>0018-9383</t>
    <phoneticPr fontId="3" type="noConversion"/>
  </si>
  <si>
    <t>1557-9646</t>
    <phoneticPr fontId="3" type="noConversion"/>
  </si>
  <si>
    <t>https://ieeexplore.ieee.org/document/10217069</t>
    <phoneticPr fontId="3" type="noConversion"/>
  </si>
  <si>
    <r>
      <t>Ming-Jie Zhao, Zuo-Zhu Chen, Chun-Yan Shi, Qi-Zhen Chen, Miao Xu,</t>
    </r>
    <r>
      <rPr>
        <b/>
        <u/>
        <sz val="10"/>
        <color theme="6" tint="-0.249977111117893"/>
        <rFont val="Times New Roman"/>
        <family val="1"/>
      </rPr>
      <t>Wan-Yu Wu,</t>
    </r>
    <r>
      <rPr>
        <sz val="10"/>
        <color theme="6" tint="-0.249977111117893"/>
        <rFont val="Times New Roman"/>
        <family val="1"/>
      </rPr>
      <t xml:space="preserve"> Dong-Sing Wuu , Shui-Yang Lien* , Wen-Zhang Zhu </t>
    </r>
    <phoneticPr fontId="3" type="noConversion"/>
  </si>
  <si>
    <t>Modulation of carrier density in indium–gallium–zinc-oxide thin film prepared by high-power impulse magnetron sputtering</t>
    <phoneticPr fontId="3" type="noConversion"/>
  </si>
  <si>
    <t>Vacuum</t>
  </si>
  <si>
    <t>207</t>
    <phoneticPr fontId="3" type="noConversion"/>
  </si>
  <si>
    <t>111640</t>
    <phoneticPr fontId="3" type="noConversion"/>
  </si>
  <si>
    <t>0042-207X</t>
    <phoneticPr fontId="3" type="noConversion"/>
  </si>
  <si>
    <t>1879-2715</t>
    <phoneticPr fontId="3" type="noConversion"/>
  </si>
  <si>
    <t>https://www.sciencedirect.com/science/article/pii/S0042207X2200762X</t>
    <phoneticPr fontId="3" type="noConversion"/>
  </si>
  <si>
    <r>
      <rPr>
        <sz val="10"/>
        <color indexed="8"/>
        <rFont val="新細明體"/>
        <family val="1"/>
        <charset val="136"/>
      </rPr>
      <t>材料科學工程學系</t>
    </r>
    <phoneticPr fontId="3" type="noConversion"/>
  </si>
  <si>
    <r>
      <rPr>
        <sz val="10"/>
        <color indexed="8"/>
        <rFont val="新細明體"/>
        <family val="1"/>
        <charset val="136"/>
      </rPr>
      <t>吳宛玉</t>
    </r>
    <phoneticPr fontId="3" type="noConversion"/>
  </si>
  <si>
    <r>
      <t xml:space="preserve">Li, Cheng-Xun; Lin, Yi-Cheng*; Chen, Yung-Lin; </t>
    </r>
    <r>
      <rPr>
        <b/>
        <u/>
        <sz val="10"/>
        <color indexed="8"/>
        <rFont val="Times New Roman"/>
        <family val="1"/>
      </rPr>
      <t>Wu, Wan-Yu</t>
    </r>
    <phoneticPr fontId="3" type="noConversion"/>
  </si>
  <si>
    <t>Bilayer molybdenum contact prepared via high-power pulsed magnetron sputtering: Effects of substrate bias</t>
  </si>
  <si>
    <t>MATERIALS CHEMISTRY AND PHYSICS</t>
  </si>
  <si>
    <t>APR 15</t>
  </si>
  <si>
    <t>0254-0584</t>
  </si>
  <si>
    <t>1879-3312</t>
  </si>
  <si>
    <r>
      <t>Wang, Chen; Fan, Wei-Hang; Zhang, Yu-Chao; Kang, Pin-Chun;</t>
    </r>
    <r>
      <rPr>
        <b/>
        <u/>
        <sz val="10"/>
        <color indexed="8"/>
        <rFont val="Times New Roman"/>
        <family val="1"/>
      </rPr>
      <t xml:space="preserve"> Wu, Wan-Yu</t>
    </r>
    <r>
      <rPr>
        <sz val="10"/>
        <color indexed="8"/>
        <rFont val="Times New Roman"/>
        <family val="1"/>
      </rPr>
      <t>; Wuu, Dong-Sing; Lien, Shui-Yang*; Zhu, Wen-Zhang</t>
    </r>
    <phoneticPr fontId="3" type="noConversion"/>
  </si>
  <si>
    <t>Effect of oxygen flow ratio on the performance of RF magnetron sputtered Sn-doped Ga2O3 films and ultraviolet photodetector</t>
  </si>
  <si>
    <t>CERAMICS INTERNATIONAL</t>
  </si>
  <si>
    <t>10634-10644</t>
  </si>
  <si>
    <t>APR 1</t>
  </si>
  <si>
    <t>0272-8842</t>
  </si>
  <si>
    <t>1873-3956</t>
  </si>
  <si>
    <r>
      <t xml:space="preserve">Zhang, Xiao-Ying; Peng, Duan-Chen; Han, Jing; Ren, Fang-Bin; Jiang, Shi-Cong; Tseng, Ming-Chun; Ruan, Yu-Jiao; Zuo, Juan; </t>
    </r>
    <r>
      <rPr>
        <b/>
        <u/>
        <sz val="10"/>
        <color indexed="8"/>
        <rFont val="Times New Roman"/>
        <family val="1"/>
      </rPr>
      <t>Wu, Wan-Yu</t>
    </r>
    <r>
      <rPr>
        <sz val="10"/>
        <color indexed="8"/>
        <rFont val="Times New Roman"/>
        <family val="1"/>
      </rPr>
      <t>; Wuu, Dong-Sing; Huang, Chien-Jung; Lien, Shui-Yang*; Zhu, Wen-Zhang</t>
    </r>
    <phoneticPr fontId="3" type="noConversion"/>
  </si>
  <si>
    <t>Effect of substrate temperature on properties of AlN buffer layer grown by remote plasma ALD</t>
  </si>
  <si>
    <t>SURFACES AND INTERFACES</t>
  </si>
  <si>
    <t>2468-0230</t>
  </si>
  <si>
    <r>
      <t xml:space="preserve">Zhang, Xiao-Ying; Han, Jing; Wang, Yao-Tian; Ruan, Yu-Jiao; </t>
    </r>
    <r>
      <rPr>
        <b/>
        <u/>
        <sz val="10"/>
        <color indexed="8"/>
        <rFont val="Times New Roman"/>
        <family val="1"/>
      </rPr>
      <t>Wu, Wan-Yu</t>
    </r>
    <r>
      <rPr>
        <sz val="10"/>
        <color indexed="8"/>
        <rFont val="Times New Roman"/>
        <family val="1"/>
      </rPr>
      <t>; Wuu, Dong-Sing; Zuo, Juan; Lai, Feng-Min; Lien, Shui-Yang*; Zhu, Wen-Zhang</t>
    </r>
    <phoneticPr fontId="3" type="noConversion"/>
  </si>
  <si>
    <t>Effect on passivation mechanism and properties of HfO2/crystalline-Si interface under different annealing atmosphere</t>
  </si>
  <si>
    <t>SOLAR ENERGY MATERIALS AND SOLAR CELLS</t>
  </si>
  <si>
    <t>AUG 1</t>
  </si>
  <si>
    <t>0927-0248</t>
  </si>
  <si>
    <t>1879-3398</t>
  </si>
  <si>
    <r>
      <t xml:space="preserve">Li, Siang-Yun; Shen, Yun-Hwei; Chang, Kao-Shuo; </t>
    </r>
    <r>
      <rPr>
        <b/>
        <u/>
        <sz val="10"/>
        <color indexed="8"/>
        <rFont val="Times New Roman"/>
        <family val="1"/>
      </rPr>
      <t>Wu, Wan-Yu*</t>
    </r>
    <r>
      <rPr>
        <sz val="10"/>
        <color indexed="8"/>
        <rFont val="Times New Roman"/>
        <family val="1"/>
      </rPr>
      <t>; Ting, Jyh-Ming*</t>
    </r>
    <phoneticPr fontId="3" type="noConversion"/>
  </si>
  <si>
    <t>Exploring Zn-Sn-O (ZTO) composition spreads with combinatorial sputtering</t>
  </si>
  <si>
    <t>APPLIED PHYSICS A-MATERIALS SCIENCE &amp; PROCESSING</t>
  </si>
  <si>
    <t>0947-8396</t>
  </si>
  <si>
    <t>1432-0630</t>
  </si>
  <si>
    <r>
      <t xml:space="preserve">Bairagi, Samiran; Chang, Jui-Che; Tarntair, Fu-Gow; </t>
    </r>
    <r>
      <rPr>
        <b/>
        <u/>
        <sz val="10"/>
        <color indexed="8"/>
        <rFont val="Times New Roman"/>
        <family val="1"/>
      </rPr>
      <t>Wu, Wan-Yu</t>
    </r>
    <r>
      <rPr>
        <sz val="10"/>
        <color indexed="8"/>
        <rFont val="Times New Roman"/>
        <family val="1"/>
      </rPr>
      <t>; Gueorguiev, Gueorgui K.; de Almeida Jr, Edward Ferraz; Magnusson, Roger; Lin, Kun-Lin; Hsu, Shao-Hui; Shieh, Jia-Min; Birch, Jens; Horng, Ray-Hua*; Jarrendahl, Kenneth; Hsiao, Ching-Lien*</t>
    </r>
    <phoneticPr fontId="3" type="noConversion"/>
  </si>
  <si>
    <t>Formation of quaternary Zn(AlxGa1_x)2O4 epilayers driven by thermally induced interdiffusion between spinel ZnGa2O4 epilayer and Al2O3 substrate</t>
  </si>
  <si>
    <t>MATERIALS TODAY ADVANCES</t>
  </si>
  <si>
    <t>DEC</t>
  </si>
  <si>
    <t>2590-0498</t>
  </si>
  <si>
    <r>
      <t xml:space="preserve">Zhang, Zhi-Xuan; Jiang, Shi-Cong; </t>
    </r>
    <r>
      <rPr>
        <b/>
        <u/>
        <sz val="10"/>
        <color indexed="8"/>
        <rFont val="Times New Roman"/>
        <family val="1"/>
      </rPr>
      <t>Wu, Wan-Yu*</t>
    </r>
    <r>
      <rPr>
        <sz val="10"/>
        <color indexed="8"/>
        <rFont val="Times New Roman"/>
        <family val="1"/>
      </rPr>
      <t>; Gao, Peng; Jiang, Linqin; Qiu, Yu; Wuu, Dong-Sing; Lai, Feng-Min; Zhu, Wen-Zhang; SY, Lien</t>
    </r>
    <phoneticPr fontId="3" type="noConversion"/>
  </si>
  <si>
    <t>Improved electrical contact property of Si-doped GaN thin films deposited by PEALD with various growth cycle ratio of SiNx and GaN</t>
  </si>
  <si>
    <r>
      <t xml:space="preserve">Hsu, Chia-Hsun; Luo, Hai-Long; Li, Shi-Tao; Bian, Fu-Qiang; Gao, Peng; </t>
    </r>
    <r>
      <rPr>
        <b/>
        <u/>
        <sz val="10"/>
        <color indexed="8"/>
        <rFont val="Times New Roman"/>
        <family val="1"/>
      </rPr>
      <t>Wu, Wan-Yu</t>
    </r>
    <r>
      <rPr>
        <sz val="10"/>
        <color indexed="8"/>
        <rFont val="Times New Roman"/>
        <family val="1"/>
      </rPr>
      <t>; Wuu, Dong-Sing; Lai, Feng-Min; Lien, Shui-Yang*; Zhu, Wen-Zhang</t>
    </r>
    <phoneticPr fontId="3" type="noConversion"/>
  </si>
  <si>
    <t>Inserted Al2O3 Barrier Layer for Improvement in Stability of Mini Light Emitting Diodes</t>
  </si>
  <si>
    <t>IEEE TRANSACTIONS ON ELECTRON DEVICES</t>
  </si>
  <si>
    <t>5163-5168</t>
  </si>
  <si>
    <r>
      <t xml:space="preserve">Hsu, Chia-hsun; Luo, Hai-long; Li, Shi-tao; Bian, Fu-qiang; Chen, Ya-zhen; Gao, Peng; </t>
    </r>
    <r>
      <rPr>
        <b/>
        <u/>
        <sz val="10"/>
        <color indexed="8"/>
        <rFont val="Times New Roman"/>
        <family val="1"/>
      </rPr>
      <t>Wu, Wan-yu</t>
    </r>
    <r>
      <rPr>
        <sz val="10"/>
        <color indexed="8"/>
        <rFont val="Times New Roman"/>
        <family val="1"/>
      </rPr>
      <t>; Wuu, Dong-sing; Lai, Feng-min; Lien, Shui-yang*; Zhu, Wen-zhang</t>
    </r>
    <phoneticPr fontId="3" type="noConversion"/>
  </si>
  <si>
    <t>Internal moisture barrier layer for improving high-humidity reliability of miniature light emitting diode die without encapsulation</t>
  </si>
  <si>
    <t>OPTICS EXPRESS</t>
  </si>
  <si>
    <t>33732-33740</t>
  </si>
  <si>
    <t>SEP 25</t>
  </si>
  <si>
    <r>
      <t xml:space="preserve">Hsu, Chia-Hsun; Zhu, Run-Feng; Kang, Pin-Chun; Gao, Peng; </t>
    </r>
    <r>
      <rPr>
        <b/>
        <u/>
        <sz val="10"/>
        <color indexed="8"/>
        <rFont val="Times New Roman"/>
        <family val="1"/>
      </rPr>
      <t>Wu, Wan-Yu</t>
    </r>
    <r>
      <rPr>
        <sz val="10"/>
        <color indexed="8"/>
        <rFont val="Times New Roman"/>
        <family val="1"/>
      </rPr>
      <t>; Wuu, Dong-Sing; Lien, Shui-Yang*; Zhu, Wen-Zhang</t>
    </r>
    <phoneticPr fontId="3" type="noConversion"/>
  </si>
  <si>
    <t>Low-temperature spatial atomic layer deposited Ga2O3 films for high-performance flexible deep ultraviolet photodetector</t>
  </si>
  <si>
    <t>MATERIALS LETTERS</t>
  </si>
  <si>
    <t>JUN 1</t>
  </si>
  <si>
    <t>0167-577X</t>
  </si>
  <si>
    <t>1873-4979</t>
  </si>
  <si>
    <r>
      <t xml:space="preserve">Chen, Qi-Zhen; Shi, Chun-Yan; Zhao, Ming-Jie; Gao, Peng; </t>
    </r>
    <r>
      <rPr>
        <b/>
        <u/>
        <sz val="10"/>
        <color indexed="8"/>
        <rFont val="Times New Roman"/>
        <family val="1"/>
      </rPr>
      <t>Wu, Wan-Yu</t>
    </r>
    <r>
      <rPr>
        <sz val="10"/>
        <color indexed="8"/>
        <rFont val="Times New Roman"/>
        <family val="1"/>
      </rPr>
      <t>; Wuu, Dong-Sing; Horng, Ray-Hua*; Lien, Shui-Yang*; Zhu, Wen-Zhang</t>
    </r>
    <phoneticPr fontId="3" type="noConversion"/>
  </si>
  <si>
    <t>Performance of Transparent Indium-Gallium-Zinc Oxide Thin Film Transistor Prepared by All Plasma Enhanced Atomic Layer Deposition</t>
  </si>
  <si>
    <t>IEEE ELECTRON DEVICE LETTERS</t>
  </si>
  <si>
    <t>448-451</t>
  </si>
  <si>
    <t>0741-3106</t>
  </si>
  <si>
    <t>1558-0563</t>
  </si>
  <si>
    <r>
      <t xml:space="preserve">Zhang, Xiao-Ying; Peng, Duan-Chen; Yan, Jia-Hao; Zhang, Zhi-Xuan; Ruan, Yu-Jiao; Zuo, Juan; Xie, An; </t>
    </r>
    <r>
      <rPr>
        <b/>
        <u/>
        <sz val="10"/>
        <color indexed="8"/>
        <rFont val="Times New Roman"/>
        <family val="1"/>
      </rPr>
      <t>Wu, Wan-Yu</t>
    </r>
    <r>
      <rPr>
        <sz val="10"/>
        <color indexed="8"/>
        <rFont val="Times New Roman"/>
        <family val="1"/>
      </rPr>
      <t>; Wuu, Dong-Sing; Huang, Chien-Jung; Lai, Feng-Min; Lien, Shui-Yang*; Zhu, Wen-Zhang</t>
    </r>
    <phoneticPr fontId="3" type="noConversion"/>
  </si>
  <si>
    <t>Plasma power effect on crystallinity and density of AlN films deposited by plasma enhanced atomic layer deposition</t>
  </si>
  <si>
    <t>JOURNAL OF MATERIALS RESEARCH AND TECHNOLOGY-JMR&amp;T</t>
  </si>
  <si>
    <t>4213-4223</t>
  </si>
  <si>
    <t>NOV-DEC</t>
  </si>
  <si>
    <t>2238-7854</t>
  </si>
  <si>
    <t>2214-0697</t>
  </si>
  <si>
    <r>
      <t xml:space="preserve">Zhang, Zhi-Xuan; Zhao, Ming-Jie*; </t>
    </r>
    <r>
      <rPr>
        <b/>
        <u/>
        <sz val="10"/>
        <color indexed="8"/>
        <rFont val="Times New Roman"/>
        <family val="1"/>
      </rPr>
      <t>Wu, Wan-Yu</t>
    </r>
    <r>
      <rPr>
        <sz val="10"/>
        <color indexed="8"/>
        <rFont val="Times New Roman"/>
        <family val="1"/>
      </rPr>
      <t>; Wuu, Dong-Sing; Gao, Peng; Lien, Shui-Yang*; Zhu, Wen-Zhang</t>
    </r>
    <phoneticPr fontId="3" type="noConversion"/>
  </si>
  <si>
    <t>Two-regime property dependence on plasma power of plasma-enhanced atomic layer-deposited In2O3 thin films and underlying mechanism</t>
  </si>
  <si>
    <t>VACUUM</t>
  </si>
  <si>
    <t>0042-207X</t>
  </si>
  <si>
    <t>1879-2715</t>
  </si>
  <si>
    <r>
      <rPr>
        <sz val="10"/>
        <color indexed="8"/>
        <rFont val="新細明體"/>
        <family val="1"/>
        <charset val="136"/>
      </rPr>
      <t>張曼蘋</t>
    </r>
    <phoneticPr fontId="3" type="noConversion"/>
  </si>
  <si>
    <r>
      <rPr>
        <b/>
        <u/>
        <sz val="10"/>
        <color indexed="8"/>
        <rFont val="Times New Roman"/>
        <family val="1"/>
      </rPr>
      <t>Chang, Man-Ping</t>
    </r>
    <r>
      <rPr>
        <sz val="10"/>
        <color indexed="8"/>
        <rFont val="Times New Roman"/>
        <family val="1"/>
      </rPr>
      <t>; Fang, Te-Hua*; Zhu, Ting-Yu; Lin, Jau-Wen</t>
    </r>
    <phoneticPr fontId="3" type="noConversion"/>
  </si>
  <si>
    <t>Effect of manganese on mechanical properties and deformation mechanism of CoCrFeNi high entropy alloys</t>
  </si>
  <si>
    <t>MATERIALS TODAY COMMUNICATIONS</t>
  </si>
  <si>
    <t>JUN</t>
  </si>
  <si>
    <t>2352-4928</t>
  </si>
  <si>
    <r>
      <rPr>
        <sz val="10"/>
        <color indexed="8"/>
        <rFont val="新細明體"/>
        <family val="1"/>
        <charset val="136"/>
      </rPr>
      <t>許芳琪</t>
    </r>
    <r>
      <rPr>
        <sz val="10"/>
        <color indexed="8"/>
        <rFont val="Times New Roman"/>
        <family val="1"/>
      </rPr>
      <t>*</t>
    </r>
    <phoneticPr fontId="3" type="noConversion"/>
  </si>
  <si>
    <r>
      <t xml:space="preserve">Lin, Jia-Yu; </t>
    </r>
    <r>
      <rPr>
        <b/>
        <u/>
        <sz val="10"/>
        <color indexed="8"/>
        <rFont val="Times New Roman"/>
        <family val="1"/>
      </rPr>
      <t>Hsu, Fang-Chi*</t>
    </r>
    <r>
      <rPr>
        <sz val="10"/>
        <color indexed="8"/>
        <rFont val="Times New Roman"/>
        <family val="1"/>
      </rPr>
      <t>; Chao, Yu-Chieh; Lu, Guan-Zhang; Mustaqeem, Mujahid; Chen, Yang-Fang*</t>
    </r>
    <phoneticPr fontId="3" type="noConversion"/>
  </si>
  <si>
    <t>Self-Assembled Monolayer for Low-Power-Consumption, Long-Term-Stability, and High-Efficiency Quantum Dot Light-Emitting Diodes</t>
  </si>
  <si>
    <t>ACS APPLIED MATERIALS &amp; INTERFACES</t>
  </si>
  <si>
    <t>25744-25751</t>
  </si>
  <si>
    <t>MAY 18</t>
  </si>
  <si>
    <t>1944-8244</t>
  </si>
  <si>
    <t>1944-8252</t>
  </si>
  <si>
    <r>
      <t xml:space="preserve">Chao, Yu-Chieh; Lin, Hung-, I; Lin, Jia-Yu; Tsao, Yu-Chuan; Liao, Yu-Ming; </t>
    </r>
    <r>
      <rPr>
        <b/>
        <u/>
        <sz val="10"/>
        <color indexed="8"/>
        <rFont val="Times New Roman"/>
        <family val="1"/>
      </rPr>
      <t>Hsu, Fang-Chi*</t>
    </r>
    <r>
      <rPr>
        <sz val="10"/>
        <color indexed="8"/>
        <rFont val="Times New Roman"/>
        <family val="1"/>
      </rPr>
      <t>; Chen, Yang-Fang*</t>
    </r>
    <phoneticPr fontId="3" type="noConversion"/>
  </si>
  <si>
    <t>Unconventional organic solar cell structure based on hyperbolic metamaterial</t>
  </si>
  <si>
    <t>JOURNAL OF MATERIALS CHEMISTRY C</t>
  </si>
  <si>
    <t>2273-2281</t>
  </si>
  <si>
    <t>FEB 9</t>
  </si>
  <si>
    <r>
      <rPr>
        <sz val="10"/>
        <color indexed="8"/>
        <rFont val="新細明體"/>
        <family val="1"/>
        <charset val="136"/>
      </rPr>
      <t>陳睿遠</t>
    </r>
    <phoneticPr fontId="3" type="noConversion"/>
  </si>
  <si>
    <r>
      <t xml:space="preserve">Tsai, Jing-Yuan; </t>
    </r>
    <r>
      <rPr>
        <b/>
        <u/>
        <sz val="10"/>
        <color indexed="8"/>
        <rFont val="Times New Roman"/>
        <family val="1"/>
      </rPr>
      <t>Chen, Jui-Yuan</t>
    </r>
    <r>
      <rPr>
        <sz val="10"/>
        <color indexed="8"/>
        <rFont val="Times New Roman"/>
        <family val="1"/>
      </rPr>
      <t>; Huang, Chun-Wei; Lo, Hung-Yang; Ke, Wei-En; Chu, Ying-Hao; Wu, Wen-Wei*</t>
    </r>
    <phoneticPr fontId="3" type="noConversion"/>
  </si>
  <si>
    <t>A High-Entropy-Oxides-Based Memristor: Outstanding Resistive Switching Performance and Mechanisms in Atomic Structural Evolution</t>
  </si>
  <si>
    <t>ADVANCED MATERIALS</t>
  </si>
  <si>
    <t>0935-9648</t>
  </si>
  <si>
    <t>1521-4095</t>
  </si>
  <si>
    <r>
      <t xml:space="preserve">Chen, Chih-Ying; Feng, Yu-Hsiu; Lu, Hong-Lin; Chang, Feng-En; </t>
    </r>
    <r>
      <rPr>
        <b/>
        <u/>
        <sz val="10"/>
        <color indexed="8"/>
        <rFont val="Times New Roman"/>
        <family val="1"/>
      </rPr>
      <t>Chen, Jui-Yuan</t>
    </r>
    <phoneticPr fontId="3" type="noConversion"/>
  </si>
  <si>
    <t>Integration of ZnO-Based Resistive-Switching Memory and Ge2Sb2Te5-Based Phase-Change Memory</t>
  </si>
  <si>
    <t>ACS APPLIED ELECTRONIC MATERIALS</t>
  </si>
  <si>
    <t>2583-2589</t>
  </si>
  <si>
    <t>APR 18</t>
  </si>
  <si>
    <r>
      <rPr>
        <sz val="10"/>
        <color indexed="8"/>
        <rFont val="新細明體"/>
        <family val="1"/>
        <charset val="136"/>
      </rPr>
      <t>謝健</t>
    </r>
    <phoneticPr fontId="3" type="noConversion"/>
  </si>
  <si>
    <r>
      <t>Ko, Tsung-Shine*; Chen, Yen-Lun;</t>
    </r>
    <r>
      <rPr>
        <b/>
        <u/>
        <sz val="10"/>
        <color indexed="8"/>
        <rFont val="Times New Roman"/>
        <family val="1"/>
      </rPr>
      <t xml:space="preserve"> Shieh, Jiann</t>
    </r>
    <r>
      <rPr>
        <sz val="10"/>
        <color indexed="8"/>
        <rFont val="Times New Roman"/>
        <family val="1"/>
      </rPr>
      <t>; Chen, Szu-Hung; Syu, Jing-Yang; Chen, Guan-Long</t>
    </r>
    <phoneticPr fontId="3" type="noConversion"/>
  </si>
  <si>
    <t>Hydrophobic Si nanopillar array coated with few-layer MoS2 films for surface-enhanced Raman scattering</t>
  </si>
  <si>
    <t>JOURNAL OF VACUUM SCIENCE &amp; TECHNOLOGY A</t>
  </si>
  <si>
    <t>0734-2101</t>
  </si>
  <si>
    <t>1520-8559</t>
  </si>
  <si>
    <r>
      <rPr>
        <sz val="10"/>
        <color indexed="8"/>
        <rFont val="新細明體"/>
        <family val="1"/>
        <charset val="136"/>
      </rPr>
      <t>謝健</t>
    </r>
    <r>
      <rPr>
        <sz val="10"/>
        <color indexed="8"/>
        <rFont val="Times New Roman"/>
        <family val="1"/>
      </rPr>
      <t>*</t>
    </r>
    <phoneticPr fontId="3" type="noConversion"/>
  </si>
  <si>
    <r>
      <t xml:space="preserve">Ho, Hsiuan Ling; Yang, Jung Yen; Lin, Chun Hung; </t>
    </r>
    <r>
      <rPr>
        <b/>
        <u/>
        <sz val="10"/>
        <color indexed="8"/>
        <rFont val="Times New Roman"/>
        <family val="1"/>
      </rPr>
      <t>Shieh, Jiann</t>
    </r>
    <r>
      <rPr>
        <sz val="10"/>
        <color indexed="8"/>
        <rFont val="Times New Roman"/>
        <family val="1"/>
      </rPr>
      <t>*; Fang Huang, Yu; Ho, Yi Hong; Ko, Tsung Shine; Hsu, Chiung Chih; Ostrikov, Kostya (Ken)</t>
    </r>
    <phoneticPr fontId="3" type="noConversion"/>
  </si>
  <si>
    <t>Plasma-Etched Nanograss Surface without Lithographic Patterning to Immobilize Water Droplet for Highly Sensitive Raman Sensing</t>
    <phoneticPr fontId="3" type="noConversion"/>
  </si>
  <si>
    <t>ADVANCED MATERIALS INTERFACES</t>
  </si>
  <si>
    <t>2196-7350</t>
  </si>
  <si>
    <t>https://doi.org/10.1002/admi.202300291</t>
    <phoneticPr fontId="3" type="noConversion"/>
  </si>
  <si>
    <r>
      <rPr>
        <sz val="10"/>
        <color indexed="8"/>
        <rFont val="新細明體"/>
        <family val="1"/>
        <charset val="136"/>
      </rPr>
      <t>材料科學工程學系
機械工程學系</t>
    </r>
    <phoneticPr fontId="3" type="noConversion"/>
  </si>
  <si>
    <r>
      <t>Tsai, Hsiang Yu; Lin, Yu Zhu;</t>
    </r>
    <r>
      <rPr>
        <b/>
        <u/>
        <sz val="10"/>
        <color indexed="8"/>
        <rFont val="Times New Roman"/>
        <family val="1"/>
      </rPr>
      <t xml:space="preserve"> Shieh, Jiann</t>
    </r>
    <r>
      <rPr>
        <sz val="10"/>
        <color indexed="8"/>
        <rFont val="Times New Roman"/>
        <family val="1"/>
      </rPr>
      <t xml:space="preserve">; </t>
    </r>
    <r>
      <rPr>
        <b/>
        <u/>
        <sz val="10"/>
        <color indexed="8"/>
        <rFont val="Times New Roman"/>
        <family val="1"/>
      </rPr>
      <t>Hsu, Chin Chi</t>
    </r>
    <phoneticPr fontId="3" type="noConversion"/>
  </si>
  <si>
    <t>Fast spreading of liquid on Leidenfrost vapor layer surface</t>
  </si>
  <si>
    <t>COLLOIDS AND SURFACES A-PHYSICOCHEMICAL AND ENGINEERING ASPECTS</t>
  </si>
  <si>
    <t>Part Number:A</t>
    <phoneticPr fontId="3" type="noConversion"/>
  </si>
  <si>
    <t>NOV 20</t>
  </si>
  <si>
    <t>0927-7757</t>
  </si>
  <si>
    <t>1873-4359</t>
  </si>
  <si>
    <r>
      <rPr>
        <sz val="10"/>
        <color indexed="8"/>
        <rFont val="新細明體"/>
        <family val="1"/>
        <charset val="136"/>
      </rPr>
      <t>能源工程學系</t>
    </r>
    <phoneticPr fontId="3" type="noConversion"/>
  </si>
  <si>
    <r>
      <rPr>
        <sz val="10"/>
        <color indexed="8"/>
        <rFont val="新細明體"/>
        <family val="1"/>
        <charset val="136"/>
      </rPr>
      <t>江姿萱</t>
    </r>
    <r>
      <rPr>
        <sz val="10"/>
        <color indexed="8"/>
        <rFont val="Times New Roman"/>
        <family val="1"/>
      </rPr>
      <t>*</t>
    </r>
    <phoneticPr fontId="3" type="noConversion"/>
  </si>
  <si>
    <r>
      <rPr>
        <b/>
        <u/>
        <sz val="10"/>
        <color indexed="8"/>
        <rFont val="Times New Roman"/>
        <family val="1"/>
      </rPr>
      <t>Chiang, Tzu Hsuan*</t>
    </r>
    <r>
      <rPr>
        <sz val="10"/>
        <color indexed="8"/>
        <rFont val="Times New Roman"/>
        <family val="1"/>
      </rPr>
      <t>; Chen, Yu-Si</t>
    </r>
    <phoneticPr fontId="3" type="noConversion"/>
  </si>
  <si>
    <t>Trifunctional electrocatalysts of ternary iron-copper-molybdenum Schiff base complexes applied to Zn-air battery and alkaline water splitting</t>
  </si>
  <si>
    <t>CATALYSIS SCIENCE &amp; TECHNOLOGY</t>
  </si>
  <si>
    <t>3505-3516</t>
  </si>
  <si>
    <t>JUN 19</t>
  </si>
  <si>
    <t>2044-4753</t>
  </si>
  <si>
    <t>2044-4761</t>
  </si>
  <si>
    <r>
      <rPr>
        <sz val="10"/>
        <color indexed="8"/>
        <rFont val="新細明體"/>
        <family val="1"/>
        <charset val="136"/>
      </rPr>
      <t>張敏興</t>
    </r>
    <phoneticPr fontId="3" type="noConversion"/>
  </si>
  <si>
    <r>
      <t xml:space="preserve">Ruo, An-Cheng*; Yan, Wei-Mon; </t>
    </r>
    <r>
      <rPr>
        <b/>
        <u/>
        <sz val="10"/>
        <color indexed="8"/>
        <rFont val="Times New Roman"/>
        <family val="1"/>
      </rPr>
      <t>Chang, Min-Hsing</t>
    </r>
    <phoneticPr fontId="3" type="noConversion"/>
  </si>
  <si>
    <t>A Revised Work on the Rayleigh-Bénard Instability of Nanofluid in a Porous Medium Layer</t>
  </si>
  <si>
    <t>JOURNAL OF NANOFLUIDS</t>
  </si>
  <si>
    <t>1720-1728</t>
  </si>
  <si>
    <t>ESCI</t>
  </si>
  <si>
    <t>2169-432X</t>
  </si>
  <si>
    <t>2169-4338</t>
  </si>
  <si>
    <r>
      <t xml:space="preserve">Chen, Wei-Hsin*; Wang, Yaun-Sheng; </t>
    </r>
    <r>
      <rPr>
        <b/>
        <u/>
        <sz val="10"/>
        <color indexed="8"/>
        <rFont val="Times New Roman"/>
        <family val="1"/>
      </rPr>
      <t>Chang, Min-Hsing</t>
    </r>
    <r>
      <rPr>
        <sz val="10"/>
        <color indexed="8"/>
        <rFont val="Times New Roman"/>
        <family val="1"/>
      </rPr>
      <t>; Jin, Liwen; Saw, Lip Huat; Lin, Chih-Chia; Huang, Ching-Ying</t>
    </r>
    <phoneticPr fontId="3" type="noConversion"/>
  </si>
  <si>
    <t>Optimization of Flow Channel Design with Porous Medium Layers in a Proton Exchange Membrane Electrolyzer Cell</t>
  </si>
  <si>
    <r>
      <rPr>
        <sz val="10"/>
        <color indexed="8"/>
        <rFont val="新細明體"/>
        <family val="1"/>
        <charset val="136"/>
      </rPr>
      <t>陳建仲
楊希文</t>
    </r>
    <r>
      <rPr>
        <sz val="10"/>
        <color indexed="8"/>
        <rFont val="Times New Roman"/>
        <family val="1"/>
      </rPr>
      <t>*</t>
    </r>
    <phoneticPr fontId="3" type="noConversion"/>
  </si>
  <si>
    <r>
      <t xml:space="preserve">Lan, Sung-Hung; Wang, Wei-Xiang; </t>
    </r>
    <r>
      <rPr>
        <b/>
        <u/>
        <sz val="10"/>
        <color indexed="8"/>
        <rFont val="Times New Roman"/>
        <family val="1"/>
      </rPr>
      <t>Chen, Chien-Chon</t>
    </r>
    <r>
      <rPr>
        <sz val="10"/>
        <color indexed="8"/>
        <rFont val="Times New Roman"/>
        <family val="1"/>
      </rPr>
      <t xml:space="preserve">; </t>
    </r>
    <r>
      <rPr>
        <b/>
        <u/>
        <sz val="10"/>
        <color indexed="8"/>
        <rFont val="Times New Roman"/>
        <family val="1"/>
      </rPr>
      <t>Yang, Hsi-Wen</t>
    </r>
    <r>
      <rPr>
        <sz val="10"/>
        <color indexed="8"/>
        <rFont val="Times New Roman"/>
        <family val="1"/>
      </rPr>
      <t>*</t>
    </r>
    <phoneticPr fontId="3" type="noConversion"/>
  </si>
  <si>
    <t>The Study on the Decolorization and Properties of Bismuth Glass</t>
  </si>
  <si>
    <t>ADVANCES IN CONDENSED MATTER PHYSICS</t>
  </si>
  <si>
    <t>1687-8108</t>
  </si>
  <si>
    <t>1687-8124</t>
  </si>
  <si>
    <r>
      <rPr>
        <sz val="10"/>
        <color theme="6" tint="-0.249977111117893"/>
        <rFont val="微軟正黑體"/>
        <family val="2"/>
        <charset val="136"/>
      </rPr>
      <t>李羿慧</t>
    </r>
  </si>
  <si>
    <r>
      <rPr>
        <b/>
        <u/>
        <sz val="10"/>
        <color theme="6" tint="-0.249977111117893"/>
        <rFont val="微軟正黑體"/>
        <family val="2"/>
        <charset val="136"/>
      </rPr>
      <t>李羿慧</t>
    </r>
    <r>
      <rPr>
        <sz val="10"/>
        <color theme="6" tint="-0.249977111117893"/>
        <rFont val="微軟正黑體"/>
        <family val="2"/>
        <charset val="136"/>
      </rPr>
      <t>、魏毓賢、石伊蓓、馮展華</t>
    </r>
    <phoneticPr fontId="3" type="noConversion"/>
  </si>
  <si>
    <t>8</t>
    <phoneticPr fontId="3" type="noConversion"/>
  </si>
  <si>
    <t>66-79</t>
    <phoneticPr fontId="3" type="noConversion"/>
  </si>
  <si>
    <r>
      <rPr>
        <sz val="10"/>
        <color theme="6" tint="-0.249977111117893"/>
        <rFont val="微軟正黑體"/>
        <family val="2"/>
        <charset val="136"/>
      </rPr>
      <t>唐士雄</t>
    </r>
  </si>
  <si>
    <r>
      <t xml:space="preserve">V. Gudmundsson*, V. Mughnetsyan, N. R. Abdullah, </t>
    </r>
    <r>
      <rPr>
        <b/>
        <u/>
        <sz val="10"/>
        <color theme="6" tint="-0.249977111117893"/>
        <rFont val="Times New Roman"/>
        <family val="1"/>
      </rPr>
      <t>C.-S. Tang</t>
    </r>
    <r>
      <rPr>
        <sz val="10"/>
        <color theme="6" tint="-0.249977111117893"/>
        <rFont val="Times New Roman"/>
        <family val="1"/>
      </rPr>
      <t>, V. Moldoveanu, and A. Manolescu</t>
    </r>
    <phoneticPr fontId="3" type="noConversion"/>
  </si>
  <si>
    <t>Controlling the excitation spectrum of a quantum dot array with a photon cavity</t>
    <phoneticPr fontId="3" type="noConversion"/>
  </si>
  <si>
    <t>Physical Review B</t>
    <phoneticPr fontId="3" type="noConversion"/>
  </si>
  <si>
    <t>108</t>
    <phoneticPr fontId="3" type="noConversion"/>
  </si>
  <si>
    <t>115306</t>
    <phoneticPr fontId="3" type="noConversion"/>
  </si>
  <si>
    <t>2469-9950</t>
    <phoneticPr fontId="3" type="noConversion"/>
  </si>
  <si>
    <t>2469-9969</t>
    <phoneticPr fontId="3" type="noConversion"/>
  </si>
  <si>
    <t>https://journals.aps.org/prb/abstract/10.1103/PhysRevB.108.115306</t>
    <phoneticPr fontId="3" type="noConversion"/>
  </si>
  <si>
    <r>
      <t>N. R. Abdullah*, B. J. Abdullah,</t>
    </r>
    <r>
      <rPr>
        <b/>
        <u/>
        <sz val="10"/>
        <color theme="6" tint="-0.249977111117893"/>
        <rFont val="Times New Roman"/>
        <family val="1"/>
      </rPr>
      <t xml:space="preserve"> C.-S. Tang</t>
    </r>
    <r>
      <rPr>
        <sz val="10"/>
        <color theme="6" tint="-0.249977111117893"/>
        <rFont val="Times New Roman"/>
        <family val="1"/>
      </rPr>
      <t>, and V. Gudmundsson</t>
    </r>
    <phoneticPr fontId="3" type="noConversion"/>
  </si>
  <si>
    <t>Enhanced ultraviolet absorption in BN monolayers caused by tunable buckling</t>
    <phoneticPr fontId="3" type="noConversion"/>
  </si>
  <si>
    <t>Material Science &amp; Engineering B</t>
  </si>
  <si>
    <t>288</t>
    <phoneticPr fontId="3" type="noConversion"/>
  </si>
  <si>
    <t>116147</t>
    <phoneticPr fontId="3" type="noConversion"/>
  </si>
  <si>
    <t>0921-5107</t>
    <phoneticPr fontId="3" type="noConversion"/>
  </si>
  <si>
    <t>1873-4944</t>
    <phoneticPr fontId="3" type="noConversion"/>
  </si>
  <si>
    <t>https://www.sciencedirect.com/science/article/pii/S0921510722005359</t>
    <phoneticPr fontId="3" type="noConversion"/>
  </si>
  <si>
    <r>
      <rPr>
        <sz val="10"/>
        <color theme="6" tint="-0.249977111117893"/>
        <rFont val="微軟正黑體"/>
        <family val="2"/>
        <charset val="136"/>
      </rPr>
      <t>張致文</t>
    </r>
  </si>
  <si>
    <r>
      <t>Chein-Shan Liu,</t>
    </r>
    <r>
      <rPr>
        <b/>
        <u/>
        <sz val="10"/>
        <color theme="6" tint="-0.249977111117893"/>
        <rFont val="Times New Roman"/>
        <family val="1"/>
      </rPr>
      <t xml:space="preserve"> Chih-Wen Chang</t>
    </r>
    <r>
      <rPr>
        <sz val="10"/>
        <color theme="6" tint="-0.249977111117893"/>
        <rFont val="Times New Roman"/>
        <family val="1"/>
      </rPr>
      <t>*</t>
    </r>
    <phoneticPr fontId="3" type="noConversion"/>
  </si>
  <si>
    <t>Periodic solutions of nonlinear ordinary differential equations computed by a boundary shape function method and a generalized derivative-free Newton method</t>
    <phoneticPr fontId="3" type="noConversion"/>
  </si>
  <si>
    <t>Mechanical Systems and Signal Processing</t>
  </si>
  <si>
    <t>184</t>
    <phoneticPr fontId="3" type="noConversion"/>
  </si>
  <si>
    <t>109712</t>
    <phoneticPr fontId="3" type="noConversion"/>
  </si>
  <si>
    <t>0888-3270</t>
    <phoneticPr fontId="3" type="noConversion"/>
  </si>
  <si>
    <t>1096-1216</t>
    <phoneticPr fontId="3" type="noConversion"/>
  </si>
  <si>
    <t>https://www.sciencedirect.com/science/article/pii/S0888327022007877</t>
    <phoneticPr fontId="3" type="noConversion"/>
  </si>
  <si>
    <r>
      <t xml:space="preserve">Chein-Shan Liu, Essam R. El-Zahar, </t>
    </r>
    <r>
      <rPr>
        <b/>
        <u/>
        <sz val="10"/>
        <color theme="6" tint="-0.249977111117893"/>
        <rFont val="Times New Roman"/>
        <family val="1"/>
      </rPr>
      <t>Chih-Wen Chang</t>
    </r>
    <r>
      <rPr>
        <sz val="10"/>
        <color theme="6" tint="-0.249977111117893"/>
        <rFont val="Times New Roman"/>
        <family val="1"/>
      </rPr>
      <t>*</t>
    </r>
    <phoneticPr fontId="3" type="noConversion"/>
  </si>
  <si>
    <t>Two-dimensional variant of Newton's method and three-point Hermite interpolation: fourth- and eighth-order optimal iterative schemes</t>
    <phoneticPr fontId="3" type="noConversion"/>
  </si>
  <si>
    <t>Mathematics-Basel</t>
  </si>
  <si>
    <t>21</t>
    <phoneticPr fontId="3" type="noConversion"/>
  </si>
  <si>
    <t>4529-4549</t>
    <phoneticPr fontId="3" type="noConversion"/>
  </si>
  <si>
    <t>2227-7390</t>
    <phoneticPr fontId="3" type="noConversion"/>
  </si>
  <si>
    <t>https://www.mdpi.com/2227-7390/11/21/4529</t>
    <phoneticPr fontId="3" type="noConversion"/>
  </si>
  <si>
    <r>
      <rPr>
        <sz val="10"/>
        <color theme="6" tint="-0.249977111117893"/>
        <rFont val="微軟正黑體"/>
        <family val="2"/>
        <charset val="136"/>
      </rPr>
      <t>曾仕君</t>
    </r>
  </si>
  <si>
    <r>
      <t xml:space="preserve">J Lin, Y T Ye, H Y Lin, P S Wang, C A Wang, </t>
    </r>
    <r>
      <rPr>
        <b/>
        <u/>
        <sz val="10"/>
        <color theme="6" tint="-0.249977111117893"/>
        <rFont val="Times New Roman"/>
        <family val="1"/>
      </rPr>
      <t>S C Tseng</t>
    </r>
    <r>
      <rPr>
        <sz val="10"/>
        <color theme="6" tint="-0.249977111117893"/>
        <rFont val="Times New Roman"/>
        <family val="1"/>
      </rPr>
      <t>*</t>
    </r>
    <phoneticPr fontId="3" type="noConversion"/>
  </si>
  <si>
    <t>Microstructure and mechanical properties of 316L stainless steel of selected laser sintering</t>
    <phoneticPr fontId="3" type="noConversion"/>
  </si>
  <si>
    <t>Journal of Physics: Conference Series</t>
    <phoneticPr fontId="3" type="noConversion"/>
  </si>
  <si>
    <t>2631</t>
    <phoneticPr fontId="3" type="noConversion"/>
  </si>
  <si>
    <t>012017</t>
    <phoneticPr fontId="3" type="noConversion"/>
  </si>
  <si>
    <t>EI</t>
    <phoneticPr fontId="3" type="noConversion"/>
  </si>
  <si>
    <t>United Kingdom</t>
    <phoneticPr fontId="3" type="noConversion"/>
  </si>
  <si>
    <t>17426588</t>
    <phoneticPr fontId="3" type="noConversion"/>
  </si>
  <si>
    <t>1742-6596</t>
    <phoneticPr fontId="3" type="noConversion"/>
  </si>
  <si>
    <t>https://iopscience.iop.org/article/10.1088/1742-6596/2631/1/012017</t>
    <phoneticPr fontId="3" type="noConversion"/>
  </si>
  <si>
    <r>
      <rPr>
        <sz val="10"/>
        <color indexed="8"/>
        <rFont val="新細明體"/>
        <family val="1"/>
        <charset val="136"/>
      </rPr>
      <t>機械工程學系</t>
    </r>
    <phoneticPr fontId="3" type="noConversion"/>
  </si>
  <si>
    <r>
      <rPr>
        <sz val="10"/>
        <color indexed="8"/>
        <rFont val="新細明體"/>
        <family val="1"/>
        <charset val="136"/>
      </rPr>
      <t>王紹宇</t>
    </r>
    <phoneticPr fontId="3" type="noConversion"/>
  </si>
  <si>
    <r>
      <t xml:space="preserve">Lee, Ming-Chan; </t>
    </r>
    <r>
      <rPr>
        <b/>
        <u/>
        <sz val="10"/>
        <color indexed="8"/>
        <rFont val="Times New Roman"/>
        <family val="1"/>
      </rPr>
      <t>Wang, Shao-Yu</t>
    </r>
    <r>
      <rPr>
        <sz val="10"/>
        <color indexed="8"/>
        <rFont val="Times New Roman"/>
        <family val="1"/>
      </rPr>
      <t>; Pan, Cheng-Tang; Chien, Ming-Yi; Li, Wei-Ming; Xu, Jin-Hao; Luo, Chi-Hung*; Shiue, Yow-Ling*</t>
    </r>
    <phoneticPr fontId="3" type="noConversion"/>
  </si>
  <si>
    <t>Development of Deep Learning with RDA U-Net Network for Bladder Cancer Segmentation</t>
  </si>
  <si>
    <t>CANCERS</t>
  </si>
  <si>
    <t>2072-6694</t>
  </si>
  <si>
    <r>
      <rPr>
        <sz val="10"/>
        <color indexed="8"/>
        <rFont val="新細明體"/>
        <family val="1"/>
        <charset val="136"/>
      </rPr>
      <t>唐士雄</t>
    </r>
    <phoneticPr fontId="3" type="noConversion"/>
  </si>
  <si>
    <r>
      <t xml:space="preserve">Abdullah, Nzar Rauf*; Abdullah, Botan Jawdat; Azeez, Yousif Hussein; </t>
    </r>
    <r>
      <rPr>
        <b/>
        <u/>
        <sz val="10"/>
        <color indexed="8"/>
        <rFont val="Times New Roman"/>
        <family val="1"/>
      </rPr>
      <t>Tang, Chi-Shung</t>
    </r>
    <r>
      <rPr>
        <sz val="10"/>
        <color indexed="8"/>
        <rFont val="Times New Roman"/>
        <family val="1"/>
      </rPr>
      <t>; Gudmundsson, Vidar</t>
    </r>
    <phoneticPr fontId="3" type="noConversion"/>
  </si>
  <si>
    <t>Optical conductivity enhancement and thermal reduction of BN-codoped MgO nanosheet: Significant effects of B-N atomic interaction</t>
  </si>
  <si>
    <r>
      <t xml:space="preserve">Abdullah, Nzar Rauf*; Rashid, Hunar Omar; Abdullah, Botan Jawdat; </t>
    </r>
    <r>
      <rPr>
        <b/>
        <u/>
        <sz val="10"/>
        <color indexed="8"/>
        <rFont val="Times New Roman"/>
        <family val="1"/>
      </rPr>
      <t>Tang, Chi-Shung</t>
    </r>
    <r>
      <rPr>
        <sz val="10"/>
        <color indexed="8"/>
        <rFont val="Times New Roman"/>
        <family val="1"/>
      </rPr>
      <t>; Gudmundsson, Vidar</t>
    </r>
    <phoneticPr fontId="3" type="noConversion"/>
  </si>
  <si>
    <t>Planar buckling controlled optical conductivity of SiC monolayer from Deep-UV to visible light region: A first-principles study</t>
  </si>
  <si>
    <r>
      <rPr>
        <sz val="10"/>
        <color indexed="8"/>
        <rFont val="新細明體"/>
        <family val="1"/>
        <charset val="136"/>
      </rPr>
      <t>張昀</t>
    </r>
    <phoneticPr fontId="3" type="noConversion"/>
  </si>
  <si>
    <t>JOURNAL OF COSMOLOGY AND ASTROPARTICLE PHYSICS</t>
  </si>
  <si>
    <t>1475-7516</t>
  </si>
  <si>
    <r>
      <rPr>
        <sz val="10"/>
        <color indexed="8"/>
        <rFont val="新細明體"/>
        <family val="1"/>
        <charset val="136"/>
      </rPr>
      <t>張致文</t>
    </r>
    <r>
      <rPr>
        <sz val="10"/>
        <color indexed="8"/>
        <rFont val="Times New Roman"/>
        <family val="1"/>
      </rPr>
      <t>*</t>
    </r>
    <phoneticPr fontId="3" type="noConversion"/>
  </si>
  <si>
    <t>Chang, Chih-Wen*</t>
    <phoneticPr fontId="3" type="noConversion"/>
  </si>
  <si>
    <t>A Regularization-Free Scheme for Recovering Large External Forces of Higher-Order Nonlinear Evolution Equations</t>
  </si>
  <si>
    <t>AXIOMS</t>
  </si>
  <si>
    <t>2075-1680</t>
  </si>
  <si>
    <r>
      <t xml:space="preserve">Liu, Chein-Shan; El-Zahar, Essam R.; </t>
    </r>
    <r>
      <rPr>
        <b/>
        <u/>
        <sz val="10"/>
        <color indexed="8"/>
        <rFont val="Times New Roman"/>
        <family val="1"/>
      </rPr>
      <t>Chang, Chih-Wen*</t>
    </r>
    <phoneticPr fontId="3" type="noConversion"/>
  </si>
  <si>
    <t>A Two-Dimensional Variant of Newton's Method and a Three-Point Hermite Interpolation: Fourth- and Eighth-Order Optimal Iterative Schemes</t>
  </si>
  <si>
    <t>Dynamical Optimal Values of Parameters in the SSOR, AOR, and SAOR Testing Using Poisson Linear Equations</t>
  </si>
  <si>
    <r>
      <t>Liu, Chein-Shan;</t>
    </r>
    <r>
      <rPr>
        <b/>
        <u/>
        <sz val="10"/>
        <color indexed="8"/>
        <rFont val="Times New Roman"/>
        <family val="1"/>
      </rPr>
      <t xml:space="preserve"> Chang, Chih-Wen*</t>
    </r>
    <phoneticPr fontId="3" type="noConversion"/>
  </si>
  <si>
    <t>Nonlinear Cauchy/Robin inverse problems solved by an optimal splitting-linearizing method</t>
  </si>
  <si>
    <t>INTERNATIONAL JOURNAL OF HEAT AND MASS TRANSFER</t>
  </si>
  <si>
    <t>0017-9310</t>
  </si>
  <si>
    <t>1879-2189</t>
  </si>
  <si>
    <r>
      <t>Liu, Chein-Shan; Kuo, Chung-Lun;</t>
    </r>
    <r>
      <rPr>
        <b/>
        <u/>
        <sz val="10"/>
        <color indexed="8"/>
        <rFont val="Times New Roman"/>
        <family val="1"/>
      </rPr>
      <t xml:space="preserve"> Chang, Chih-Wen*</t>
    </r>
    <phoneticPr fontId="3" type="noConversion"/>
  </si>
  <si>
    <t>Regularized Normalization Methods for Solving Linear and Nonlinear Eigenvalue Problems</t>
  </si>
  <si>
    <r>
      <rPr>
        <sz val="10"/>
        <color indexed="8"/>
        <rFont val="新細明體"/>
        <family val="1"/>
        <charset val="136"/>
      </rPr>
      <t>連啓翔</t>
    </r>
    <phoneticPr fontId="3" type="noConversion"/>
  </si>
  <si>
    <r>
      <t xml:space="preserve">Nair, Anupama; Lin, Chun-Yu; Hsu, Feng-Chun; Wong, Ta-Hsiang; Chuang, Shu-Chun; Lin, Yi-Shan; Chen, Chung-Hwan*; Campagnola, Paul; </t>
    </r>
    <r>
      <rPr>
        <b/>
        <u/>
        <sz val="10"/>
        <color indexed="8"/>
        <rFont val="Times New Roman"/>
        <family val="1"/>
      </rPr>
      <t>Lien, Chi-Hsiang</t>
    </r>
    <r>
      <rPr>
        <sz val="10"/>
        <color indexed="8"/>
        <rFont val="Times New Roman"/>
        <family val="1"/>
      </rPr>
      <t>*; Chen, Shean-Jen*</t>
    </r>
    <phoneticPr fontId="3" type="noConversion"/>
  </si>
  <si>
    <t>Categorization of collagen type I and II blend hydrogel using multipolarization SHG imaging with ResNet regression</t>
  </si>
  <si>
    <t>NOV 9</t>
  </si>
  <si>
    <r>
      <rPr>
        <sz val="10"/>
        <color indexed="8"/>
        <rFont val="新細明體"/>
        <family val="1"/>
        <charset val="136"/>
      </rPr>
      <t>鄒仕豪</t>
    </r>
    <phoneticPr fontId="3" type="noConversion"/>
  </si>
  <si>
    <t>Chou, Shih-Hao; Chen, Yi-Shun; Hsiau, Shu-San; Liu, Shang-Yu</t>
  </si>
  <si>
    <t>Numerical Study on the Granular Flow and Heat Transfer of a Calcium Looping CO2 Capture System</t>
  </si>
  <si>
    <t>CHEMICAL ENGINEERING &amp; TECHNOLOGY</t>
  </si>
  <si>
    <t>2100-2109</t>
  </si>
  <si>
    <t>0930-7516</t>
  </si>
  <si>
    <t>1521-4125</t>
  </si>
  <si>
    <r>
      <rPr>
        <sz val="10"/>
        <color indexed="8"/>
        <rFont val="新細明體"/>
        <family val="1"/>
        <charset val="136"/>
      </rPr>
      <t>潘國興</t>
    </r>
    <phoneticPr fontId="3" type="noConversion"/>
  </si>
  <si>
    <r>
      <t xml:space="preserve">Pham, Thi-Thu-Hien*; Luu, Thanh-Ngan; Nguyen, Thao-Vi; Huynh, Ngoc-Trinh; </t>
    </r>
    <r>
      <rPr>
        <b/>
        <u/>
        <sz val="10"/>
        <color indexed="8"/>
        <rFont val="Times New Roman"/>
        <family val="1"/>
      </rPr>
      <t>Phan, Quoc-Hung</t>
    </r>
    <r>
      <rPr>
        <sz val="10"/>
        <color indexed="8"/>
        <rFont val="Times New Roman"/>
        <family val="1"/>
      </rPr>
      <t>; Le, Thanh-Hai*</t>
    </r>
    <phoneticPr fontId="3" type="noConversion"/>
  </si>
  <si>
    <t>Polarimetric imaging combining optical parameters for classification of mice non-melanoma skin cancer tissue using machine learning</t>
  </si>
  <si>
    <t>HELIYON</t>
  </si>
  <si>
    <t>e22081</t>
  </si>
  <si>
    <t>2405-8440</t>
  </si>
  <si>
    <r>
      <rPr>
        <sz val="10"/>
        <color indexed="8"/>
        <rFont val="新細明體"/>
        <family val="1"/>
        <charset val="136"/>
      </rPr>
      <t>潘國興
唐士雄</t>
    </r>
    <r>
      <rPr>
        <sz val="10"/>
        <color indexed="8"/>
        <rFont val="Times New Roman"/>
        <family val="1"/>
      </rPr>
      <t>*</t>
    </r>
    <phoneticPr fontId="3" type="noConversion"/>
  </si>
  <si>
    <r>
      <t xml:space="preserve">Xu, Hao-Xu; </t>
    </r>
    <r>
      <rPr>
        <b/>
        <u/>
        <sz val="10"/>
        <color indexed="8"/>
        <rFont val="Times New Roman"/>
        <family val="1"/>
      </rPr>
      <t>Phan, Quoc-Hung</t>
    </r>
    <r>
      <rPr>
        <sz val="10"/>
        <color indexed="8"/>
        <rFont val="Times New Roman"/>
        <family val="1"/>
      </rPr>
      <t xml:space="preserve">; Abdullah, Nzar Rauf; Gudmundsson, Vidar; </t>
    </r>
    <r>
      <rPr>
        <b/>
        <u/>
        <sz val="10"/>
        <color indexed="8"/>
        <rFont val="Times New Roman"/>
        <family val="1"/>
      </rPr>
      <t>Tang, Chi-Shung*</t>
    </r>
    <phoneticPr fontId="3" type="noConversion"/>
  </si>
  <si>
    <t>Ballistic spin transport in DC-bias single top gate p-type narrow channel device with Zeeman-Rashba effects</t>
  </si>
  <si>
    <t>PHYSICA B-CONDENSED MATTER</t>
  </si>
  <si>
    <t>0921-4526</t>
  </si>
  <si>
    <t>1873-2135</t>
  </si>
  <si>
    <r>
      <t xml:space="preserve">Liao, Yuan-Fu; </t>
    </r>
    <r>
      <rPr>
        <b/>
        <u/>
        <sz val="10"/>
        <color indexed="8"/>
        <rFont val="Times New Roman"/>
        <family val="1"/>
      </rPr>
      <t>Phan, Quoc-Hung</t>
    </r>
    <r>
      <rPr>
        <sz val="10"/>
        <color indexed="8"/>
        <rFont val="Times New Roman"/>
        <family val="1"/>
      </rPr>
      <t xml:space="preserve">; </t>
    </r>
    <r>
      <rPr>
        <b/>
        <u/>
        <sz val="10"/>
        <color indexed="8"/>
        <rFont val="Times New Roman"/>
        <family val="1"/>
      </rPr>
      <t>Tang, Chi-Shung*</t>
    </r>
    <r>
      <rPr>
        <sz val="10"/>
        <color indexed="8"/>
        <rFont val="Times New Roman"/>
        <family val="1"/>
      </rPr>
      <t>; Abdullah, Nzar Rauf; Kaun, Chao-Cheng; Gudmundsson, Vidar</t>
    </r>
    <phoneticPr fontId="3" type="noConversion"/>
  </si>
  <si>
    <t>Spin quantum transport in double top-gate system</t>
  </si>
  <si>
    <t>CHINESE JOURNAL OF PHYSICS</t>
  </si>
  <si>
    <t>15-21</t>
  </si>
  <si>
    <t>0577-9073</t>
  </si>
  <si>
    <r>
      <rPr>
        <sz val="10"/>
        <color indexed="8"/>
        <rFont val="新細明體"/>
        <family val="1"/>
        <charset val="136"/>
      </rPr>
      <t>潘國興</t>
    </r>
    <r>
      <rPr>
        <sz val="10"/>
        <color indexed="8"/>
        <rFont val="Times New Roman"/>
        <family val="1"/>
      </rPr>
      <t>*</t>
    </r>
    <phoneticPr fontId="3" type="noConversion"/>
  </si>
  <si>
    <r>
      <t xml:space="preserve">Nguyen, Thao-Vi; Nguyen, The-Hiep; Nguyen, Ngoc Bao-Tran; Huynh, Chan-Khon; Le, Thanh-Hai; </t>
    </r>
    <r>
      <rPr>
        <b/>
        <u/>
        <sz val="10"/>
        <color indexed="8"/>
        <rFont val="Times New Roman"/>
        <family val="1"/>
      </rPr>
      <t>Phan, Quoc-Hung</t>
    </r>
    <r>
      <rPr>
        <sz val="10"/>
        <color indexed="8"/>
        <rFont val="Times New Roman"/>
        <family val="1"/>
      </rPr>
      <t>*; Pham, Thi-Thu-Hien*</t>
    </r>
    <phoneticPr fontId="3" type="noConversion"/>
  </si>
  <si>
    <t>Evaluation of optical features of fibronectin fibrils by backscattering polarization imaging</t>
  </si>
  <si>
    <t>OPTIK</t>
  </si>
  <si>
    <r>
      <rPr>
        <sz val="10"/>
        <color indexed="8"/>
        <rFont val="新細明體"/>
        <family val="1"/>
        <charset val="136"/>
      </rPr>
      <t>潘國興</t>
    </r>
    <r>
      <rPr>
        <sz val="10"/>
        <color indexed="8"/>
        <rFont val="Times New Roman"/>
        <family val="1"/>
      </rPr>
      <t xml:space="preserve">*
</t>
    </r>
    <r>
      <rPr>
        <sz val="10"/>
        <color indexed="8"/>
        <rFont val="新細明體"/>
        <family val="1"/>
        <charset val="136"/>
      </rPr>
      <t>連啓翔</t>
    </r>
    <phoneticPr fontId="3" type="noConversion"/>
  </si>
  <si>
    <r>
      <rPr>
        <b/>
        <u/>
        <sz val="10"/>
        <color indexed="8"/>
        <rFont val="Times New Roman"/>
        <family val="1"/>
      </rPr>
      <t>Phan, Quoc-Hung*</t>
    </r>
    <r>
      <rPr>
        <sz val="10"/>
        <color indexed="8"/>
        <rFont val="Times New Roman"/>
        <family val="1"/>
      </rPr>
      <t xml:space="preserve">; Dinh, Quoc-Thinh; Chen, Hsian-Min; </t>
    </r>
    <r>
      <rPr>
        <b/>
        <u/>
        <sz val="10"/>
        <color indexed="8"/>
        <rFont val="Times New Roman"/>
        <family val="1"/>
      </rPr>
      <t>Lien, Chi-Hsiang</t>
    </r>
    <r>
      <rPr>
        <sz val="10"/>
        <color indexed="8"/>
        <rFont val="Times New Roman"/>
        <family val="1"/>
      </rPr>
      <t>; Pham, Thi-Thu-Hien</t>
    </r>
    <phoneticPr fontId="3" type="noConversion"/>
  </si>
  <si>
    <t>Effects of graphene layer addition on sensitivity of surface plasmon resonance sensor for immunoglobulin M detection</t>
  </si>
  <si>
    <r>
      <rPr>
        <sz val="10"/>
        <color indexed="8"/>
        <rFont val="新細明體"/>
        <family val="1"/>
        <charset val="136"/>
      </rPr>
      <t>潘國興</t>
    </r>
    <r>
      <rPr>
        <sz val="10"/>
        <color indexed="8"/>
        <rFont val="Times New Roman"/>
        <family val="1"/>
      </rPr>
      <t xml:space="preserve">*
</t>
    </r>
    <r>
      <rPr>
        <sz val="10"/>
        <color indexed="8"/>
        <rFont val="新細明體"/>
        <family val="1"/>
        <charset val="136"/>
      </rPr>
      <t>連啓翔</t>
    </r>
    <r>
      <rPr>
        <sz val="10"/>
        <color indexed="8"/>
        <rFont val="Times New Roman"/>
        <family val="1"/>
      </rPr>
      <t xml:space="preserve">*
</t>
    </r>
    <r>
      <rPr>
        <sz val="10"/>
        <color indexed="8"/>
        <rFont val="新細明體"/>
        <family val="1"/>
        <charset val="136"/>
      </rPr>
      <t>侯帝光</t>
    </r>
    <phoneticPr fontId="3" type="noConversion"/>
  </si>
  <si>
    <r>
      <rPr>
        <b/>
        <u/>
        <sz val="10"/>
        <color indexed="8"/>
        <rFont val="Times New Roman"/>
        <family val="1"/>
      </rPr>
      <t>Phan, Quoc-Hung*</t>
    </r>
    <r>
      <rPr>
        <sz val="10"/>
        <color indexed="8"/>
        <rFont val="Times New Roman"/>
        <family val="1"/>
      </rPr>
      <t xml:space="preserve">; Nguyen, Van-Tung; </t>
    </r>
    <r>
      <rPr>
        <b/>
        <u/>
        <sz val="10"/>
        <color indexed="8"/>
        <rFont val="Times New Roman"/>
        <family val="1"/>
      </rPr>
      <t>Lien, Chi-Hsiang*</t>
    </r>
    <r>
      <rPr>
        <sz val="10"/>
        <color indexed="8"/>
        <rFont val="Times New Roman"/>
        <family val="1"/>
      </rPr>
      <t xml:space="preserve">; Duong, The-Phong; </t>
    </r>
    <r>
      <rPr>
        <b/>
        <u/>
        <sz val="10"/>
        <color indexed="8"/>
        <rFont val="Times New Roman"/>
        <family val="1"/>
      </rPr>
      <t>Hou, Max Ti-Kuang</t>
    </r>
    <r>
      <rPr>
        <sz val="10"/>
        <color indexed="8"/>
        <rFont val="Times New Roman"/>
        <family val="1"/>
      </rPr>
      <t>; Le, Ngoc-Bich</t>
    </r>
    <phoneticPr fontId="3" type="noConversion"/>
  </si>
  <si>
    <t>Classification of Tomato Fruit Using Yolov5 and Convolutional Neural Network Models</t>
  </si>
  <si>
    <t>PLANTS-BASEL</t>
  </si>
  <si>
    <t>2223-7747</t>
  </si>
  <si>
    <r>
      <rPr>
        <sz val="10"/>
        <color indexed="8"/>
        <rFont val="新細明體"/>
        <family val="1"/>
        <charset val="136"/>
      </rPr>
      <t>蔡發達
潘國興
連啓翔</t>
    </r>
    <phoneticPr fontId="3" type="noConversion"/>
  </si>
  <si>
    <r>
      <rPr>
        <b/>
        <u/>
        <sz val="10"/>
        <color indexed="8"/>
        <rFont val="Times New Roman"/>
        <family val="1"/>
      </rPr>
      <t>Tsai, Fa-Ta</t>
    </r>
    <r>
      <rPr>
        <sz val="10"/>
        <color indexed="8"/>
        <rFont val="Times New Roman"/>
        <family val="1"/>
      </rPr>
      <t xml:space="preserve">; Nguyen, Van-Tung; Duong, The-Phong; </t>
    </r>
    <r>
      <rPr>
        <b/>
        <u/>
        <sz val="10"/>
        <color indexed="8"/>
        <rFont val="Times New Roman"/>
        <family val="1"/>
      </rPr>
      <t>Phan, Quoc-Hung*</t>
    </r>
    <r>
      <rPr>
        <sz val="10"/>
        <color indexed="8"/>
        <rFont val="Times New Roman"/>
        <family val="1"/>
      </rPr>
      <t xml:space="preserve">; </t>
    </r>
    <r>
      <rPr>
        <b/>
        <u/>
        <sz val="10"/>
        <color indexed="8"/>
        <rFont val="Times New Roman"/>
        <family val="1"/>
      </rPr>
      <t>Lien, Chi-Hsiang*</t>
    </r>
    <phoneticPr fontId="3" type="noConversion"/>
  </si>
  <si>
    <t>Tomato Fruit Detection Using Modified Yolov5m Model with Convolutional Neural Networks</t>
  </si>
  <si>
    <r>
      <rPr>
        <sz val="10"/>
        <color theme="6" tint="-0.249977111117893"/>
        <rFont val="微軟正黑體"/>
        <family val="2"/>
        <charset val="136"/>
      </rPr>
      <t>黃心亮</t>
    </r>
  </si>
  <si>
    <r>
      <rPr>
        <b/>
        <u/>
        <sz val="10"/>
        <color theme="6" tint="-0.249977111117893"/>
        <rFont val="Times New Roman"/>
        <family val="1"/>
      </rPr>
      <t>H.‑L. Huang</t>
    </r>
    <r>
      <rPr>
        <sz val="10"/>
        <color theme="6" tint="-0.249977111117893"/>
        <rFont val="Times New Roman"/>
        <family val="1"/>
      </rPr>
      <t>*, Z.‑H. Huang, W.‑J. Zhou</t>
    </r>
    <phoneticPr fontId="3" type="noConversion"/>
  </si>
  <si>
    <t>Comparative study of Ti‑alkaline biochar and Ti‑acidic biochar photocatalysts for degradation of methyl orange</t>
    <phoneticPr fontId="3" type="noConversion"/>
  </si>
  <si>
    <t>Clean Technologies and Environmental Policy</t>
  </si>
  <si>
    <t>25</t>
    <phoneticPr fontId="3" type="noConversion"/>
  </si>
  <si>
    <t>1069-1077</t>
    <phoneticPr fontId="3" type="noConversion"/>
  </si>
  <si>
    <t>1618-954X</t>
    <phoneticPr fontId="3" type="noConversion"/>
  </si>
  <si>
    <t>1618-9558</t>
    <phoneticPr fontId="3" type="noConversion"/>
  </si>
  <si>
    <t>https://link.springer.com/article/10.1007/s10098-022-02426-7</t>
    <phoneticPr fontId="3" type="noConversion"/>
  </si>
  <si>
    <r>
      <rPr>
        <sz val="10"/>
        <color indexed="8"/>
        <rFont val="新細明體"/>
        <family val="1"/>
        <charset val="136"/>
      </rPr>
      <t>環境與安全衛生工程學系</t>
    </r>
    <phoneticPr fontId="3" type="noConversion"/>
  </si>
  <si>
    <r>
      <t xml:space="preserve">Chen, Chih-Feng; Lim, Yee Cheng; </t>
    </r>
    <r>
      <rPr>
        <b/>
        <u/>
        <sz val="10"/>
        <color indexed="8"/>
        <rFont val="Times New Roman"/>
        <family val="1"/>
      </rPr>
      <t>Ju, Yun-Ru</t>
    </r>
    <r>
      <rPr>
        <sz val="10"/>
        <color indexed="8"/>
        <rFont val="Times New Roman"/>
        <family val="1"/>
      </rPr>
      <t>; Albarico, Frank Paolo Jay B.; Chen, Chiu-Wen*; Dong, Cheng-Di</t>
    </r>
    <phoneticPr fontId="3" type="noConversion"/>
  </si>
  <si>
    <t>A novel pollution index to assess the metal bioavailability and ecological risks in sediments</t>
  </si>
  <si>
    <r>
      <t>Chen, Chih-Feng;</t>
    </r>
    <r>
      <rPr>
        <b/>
        <u/>
        <sz val="10"/>
        <color indexed="8"/>
        <rFont val="Times New Roman"/>
        <family val="1"/>
      </rPr>
      <t xml:space="preserve"> Ju, Yun-Ru</t>
    </r>
    <r>
      <rPr>
        <sz val="10"/>
        <color indexed="8"/>
        <rFont val="Times New Roman"/>
        <family val="1"/>
      </rPr>
      <t>; Lim, Yee Cheng; Wang, Ming-Huang; Chen, Chiu-Wen*; Dong, Cheng-Di*</t>
    </r>
    <phoneticPr fontId="3" type="noConversion"/>
  </si>
  <si>
    <t>Microplastics in coastal farmed oyster (Crassostrea angulata) shells: Abundance, characteristics, and diversity</t>
  </si>
  <si>
    <r>
      <t xml:space="preserve">Chen, Chih-Feng; </t>
    </r>
    <r>
      <rPr>
        <b/>
        <u/>
        <sz val="10"/>
        <color indexed="8"/>
        <rFont val="Times New Roman"/>
        <family val="1"/>
      </rPr>
      <t>Ju, Yun-Ru</t>
    </r>
    <r>
      <rPr>
        <sz val="10"/>
        <color indexed="8"/>
        <rFont val="Times New Roman"/>
        <family val="1"/>
      </rPr>
      <t>; Chen, Chiu-Wen; Albarico, Frank Paolo Jay B.; Lim, Yee Cheng; Ke, Chongtai; Cheng, Yu-Rong; Dong, Cheng-Di*</t>
    </r>
    <phoneticPr fontId="3" type="noConversion"/>
  </si>
  <si>
    <t>Microplastics in coral reef sediments underestimated? They may hide in biominerals</t>
  </si>
  <si>
    <t>NOV 15</t>
  </si>
  <si>
    <r>
      <rPr>
        <sz val="10"/>
        <color indexed="8"/>
        <rFont val="新細明體"/>
        <family val="1"/>
        <charset val="136"/>
      </rPr>
      <t>郭家宏</t>
    </r>
    <r>
      <rPr>
        <sz val="10"/>
        <color indexed="8"/>
        <rFont val="Times New Roman"/>
        <family val="1"/>
      </rPr>
      <t>*</t>
    </r>
    <phoneticPr fontId="3" type="noConversion"/>
  </si>
  <si>
    <r>
      <t xml:space="preserve">Lin, Kunsen; Zhao, Youcai; </t>
    </r>
    <r>
      <rPr>
        <b/>
        <u/>
        <sz val="10"/>
        <color indexed="8"/>
        <rFont val="Times New Roman"/>
        <family val="1"/>
      </rPr>
      <t>Kuo, Jia-Hong*</t>
    </r>
    <r>
      <rPr>
        <sz val="10"/>
        <color indexed="8"/>
        <rFont val="Times New Roman"/>
        <family val="1"/>
      </rPr>
      <t>; Lin, Chiou-Liang</t>
    </r>
    <phoneticPr fontId="3" type="noConversion"/>
  </si>
  <si>
    <t>Agglomeration-influenced transformation of heavy metals in gas-solid phases during simulated sewage sludge co-incineration: Effects of phosphorus and operating temperature</t>
  </si>
  <si>
    <t>FEB 1</t>
  </si>
  <si>
    <r>
      <t xml:space="preserve">Wu, Fangfang; Han, Yeju; Lin, Kunsen; Lin, Chiou-Liang; </t>
    </r>
    <r>
      <rPr>
        <b/>
        <u/>
        <sz val="10"/>
        <color indexed="8"/>
        <rFont val="Times New Roman"/>
        <family val="1"/>
      </rPr>
      <t>Kuo, Jia-Hong</t>
    </r>
    <r>
      <rPr>
        <u/>
        <sz val="10"/>
        <color indexed="8"/>
        <rFont val="Times New Roman"/>
        <family val="1"/>
      </rPr>
      <t>*</t>
    </r>
    <phoneticPr fontId="3" type="noConversion"/>
  </si>
  <si>
    <t>Artificial intelligence prediction and thermodynamic analysis on particle agglomeration/defluidization during waste incineration: Effect of sand bed composition and agglomeration indices</t>
  </si>
  <si>
    <t>POWDER TECHNOLOGY</t>
  </si>
  <si>
    <t>0032-5910</t>
  </si>
  <si>
    <t>1873-328X</t>
  </si>
  <si>
    <r>
      <t xml:space="preserve">Lin, Kunsen;* Zhao, Youcai; </t>
    </r>
    <r>
      <rPr>
        <b/>
        <u/>
        <sz val="10"/>
        <color indexed="8"/>
        <rFont val="Times New Roman"/>
        <family val="1"/>
      </rPr>
      <t>Kuo, Jia-hong*</t>
    </r>
    <phoneticPr fontId="3" type="noConversion"/>
  </si>
  <si>
    <t>Data-driven models applying in household hazardous waste: Amount prediction and classification in Shanghai</t>
  </si>
  <si>
    <r>
      <t>Lin, Kunsen; Zhao, Youcai*; Zhang, Meilan; Shi, Wenjie;</t>
    </r>
    <r>
      <rPr>
        <b/>
        <u/>
        <sz val="10"/>
        <color indexed="8"/>
        <rFont val="Times New Roman"/>
        <family val="1"/>
      </rPr>
      <t xml:space="preserve"> Kuo, Jia-Hong*</t>
    </r>
    <phoneticPr fontId="3" type="noConversion"/>
  </si>
  <si>
    <t>Data-driven models employed to waste plastic in China: Generation, classification, and environmental assessment</t>
  </si>
  <si>
    <t>JOURNAL OF INDUSTRIAL ECOLOGY</t>
  </si>
  <si>
    <t>170-181</t>
  </si>
  <si>
    <t>1088-1980</t>
  </si>
  <si>
    <t>1530-9290</t>
  </si>
  <si>
    <r>
      <rPr>
        <sz val="10"/>
        <color indexed="8"/>
        <rFont val="新細明體"/>
        <family val="1"/>
        <charset val="136"/>
      </rPr>
      <t>黃心亮</t>
    </r>
    <phoneticPr fontId="3" type="noConversion"/>
  </si>
  <si>
    <r>
      <t xml:space="preserve">Wang, T. -C; Wei, Ling-Wei; </t>
    </r>
    <r>
      <rPr>
        <b/>
        <u/>
        <sz val="10"/>
        <color indexed="8"/>
        <rFont val="Times New Roman"/>
        <family val="1"/>
      </rPr>
      <t>Huang, H. -L</t>
    </r>
    <r>
      <rPr>
        <sz val="10"/>
        <color indexed="8"/>
        <rFont val="Times New Roman"/>
        <family val="1"/>
      </rPr>
      <t>; Lin, Kuen-Song*; Wang, H. Paul*</t>
    </r>
    <phoneticPr fontId="3" type="noConversion"/>
  </si>
  <si>
    <t>High-Temperature Syngas Desulfurization and Particulate Filtration by ZnO/Ceramic Filters</t>
    <phoneticPr fontId="3" type="noConversion"/>
  </si>
  <si>
    <t>13813-13818</t>
    <phoneticPr fontId="3" type="noConversion"/>
  </si>
  <si>
    <t>https://pubs.acs.org/doi/10.1021/acsomega.2c08260</t>
  </si>
  <si>
    <r>
      <rPr>
        <sz val="10"/>
        <color indexed="8"/>
        <rFont val="新細明體"/>
        <family val="1"/>
        <charset val="136"/>
      </rPr>
      <t xml:space="preserve">黃鈺芳
</t>
    </r>
    <r>
      <rPr>
        <sz val="10"/>
        <color indexed="8"/>
        <rFont val="Times New Roman"/>
        <family val="1"/>
      </rPr>
      <t>(112.2</t>
    </r>
    <r>
      <rPr>
        <sz val="10"/>
        <color indexed="8"/>
        <rFont val="新細明體"/>
        <family val="1"/>
        <charset val="136"/>
      </rPr>
      <t>轉任陽明交通大學</t>
    </r>
    <r>
      <rPr>
        <sz val="10"/>
        <color indexed="8"/>
        <rFont val="Times New Roman"/>
        <family val="1"/>
      </rPr>
      <t>)</t>
    </r>
    <phoneticPr fontId="3" type="noConversion"/>
  </si>
  <si>
    <r>
      <t>Wu, Kuen-Yuh; Wu, Chia-Fang; Luo, Yu-Syuan</t>
    </r>
    <r>
      <rPr>
        <b/>
        <u/>
        <sz val="10"/>
        <color indexed="8"/>
        <rFont val="Times New Roman"/>
        <family val="1"/>
      </rPr>
      <t>; Huang, Yu-Fang</t>
    </r>
    <r>
      <rPr>
        <sz val="10"/>
        <color indexed="8"/>
        <rFont val="Times New Roman"/>
        <family val="1"/>
      </rPr>
      <t>; Uang, Shi-Nian; Lee, Yen-Yi; Chiang, Su-Yin</t>
    </r>
    <phoneticPr fontId="3" type="noConversion"/>
  </si>
  <si>
    <t>Study of urinary mercapturic acids as biomarkers of human acrylonitrile exposure</t>
  </si>
  <si>
    <t>TOXICOLOGY LETTERS</t>
  </si>
  <si>
    <t>141-147</t>
  </si>
  <si>
    <t>JAN 15</t>
  </si>
  <si>
    <t>IRELAND</t>
    <phoneticPr fontId="3" type="noConversion"/>
  </si>
  <si>
    <t>0378-4274</t>
  </si>
  <si>
    <t>1879-3169</t>
  </si>
  <si>
    <r>
      <rPr>
        <sz val="10"/>
        <color indexed="8"/>
        <rFont val="新細明體"/>
        <family val="1"/>
        <charset val="136"/>
      </rPr>
      <t>工業設計學系</t>
    </r>
    <phoneticPr fontId="3" type="noConversion"/>
  </si>
  <si>
    <r>
      <rPr>
        <sz val="10"/>
        <color indexed="8"/>
        <rFont val="新細明體"/>
        <family val="1"/>
        <charset val="136"/>
      </rPr>
      <t>方裕民</t>
    </r>
    <r>
      <rPr>
        <sz val="10"/>
        <color indexed="8"/>
        <rFont val="Times New Roman"/>
        <family val="1"/>
      </rPr>
      <t>*</t>
    </r>
    <phoneticPr fontId="3" type="noConversion"/>
  </si>
  <si>
    <r>
      <rPr>
        <b/>
        <u/>
        <sz val="10"/>
        <color indexed="8"/>
        <rFont val="Times New Roman"/>
        <family val="1"/>
      </rPr>
      <t>Fang, Yu-Min*</t>
    </r>
    <r>
      <rPr>
        <sz val="10"/>
        <color indexed="8"/>
        <rFont val="Times New Roman"/>
        <family val="1"/>
      </rPr>
      <t>; Kao, Tzu-Lin</t>
    </r>
    <phoneticPr fontId="3" type="noConversion"/>
  </si>
  <si>
    <t>Comparisons of Emotional Responses, Flow Experiences, and Operational Performances in Traditional Parametric Computer-Aided Design Modeling and Virtual-Reality Free-Form Modeling</t>
  </si>
  <si>
    <t>MAY 28</t>
  </si>
  <si>
    <r>
      <rPr>
        <sz val="10"/>
        <color indexed="8"/>
        <rFont val="新細明體"/>
        <family val="1"/>
        <charset val="136"/>
      </rPr>
      <t>建築學系</t>
    </r>
    <phoneticPr fontId="3" type="noConversion"/>
  </si>
  <si>
    <r>
      <rPr>
        <sz val="10"/>
        <color indexed="8"/>
        <rFont val="新細明體"/>
        <family val="1"/>
        <charset val="136"/>
      </rPr>
      <t>林裕森</t>
    </r>
    <phoneticPr fontId="3" type="noConversion"/>
  </si>
  <si>
    <r>
      <rPr>
        <b/>
        <u/>
        <sz val="10"/>
        <color indexed="8"/>
        <rFont val="Times New Roman"/>
        <family val="1"/>
      </rPr>
      <t>Lin, Yusen</t>
    </r>
    <r>
      <rPr>
        <sz val="10"/>
        <color indexed="8"/>
        <rFont val="Times New Roman"/>
        <family val="1"/>
      </rPr>
      <t>; Chen, Cheng-Chen*</t>
    </r>
    <phoneticPr fontId="3" type="noConversion"/>
  </si>
  <si>
    <t>Strategies on Uniformity Lighting in Office Space under Energy-Saving Environment</t>
  </si>
  <si>
    <t>BUILDINGS</t>
  </si>
  <si>
    <t>2075-5309</t>
  </si>
  <si>
    <r>
      <rPr>
        <b/>
        <u/>
        <sz val="10"/>
        <color indexed="8"/>
        <rFont val="Times New Roman"/>
        <family val="1"/>
      </rPr>
      <t>Lin, Yusen</t>
    </r>
    <r>
      <rPr>
        <sz val="10"/>
        <color indexed="8"/>
        <rFont val="Times New Roman"/>
        <family val="1"/>
      </rPr>
      <t>*; Chen, Cheng-Chen*; Gandomi, Yasser Ashraf</t>
    </r>
    <phoneticPr fontId="3" type="noConversion"/>
  </si>
  <si>
    <r>
      <rPr>
        <sz val="10"/>
        <color indexed="8"/>
        <rFont val="新細明體"/>
        <family val="1"/>
        <charset val="136"/>
      </rPr>
      <t>陳上元</t>
    </r>
    <r>
      <rPr>
        <sz val="10"/>
        <color indexed="8"/>
        <rFont val="Times New Roman"/>
        <family val="1"/>
      </rPr>
      <t>*</t>
    </r>
    <phoneticPr fontId="3" type="noConversion"/>
  </si>
  <si>
    <r>
      <rPr>
        <b/>
        <u/>
        <sz val="10"/>
        <color indexed="8"/>
        <rFont val="Times New Roman"/>
        <family val="1"/>
      </rPr>
      <t>Chen, Shang-Yuan</t>
    </r>
    <r>
      <rPr>
        <sz val="10"/>
        <color indexed="8"/>
        <rFont val="Times New Roman"/>
        <family val="1"/>
      </rPr>
      <t>; Chen, Chi-Chuan</t>
    </r>
    <phoneticPr fontId="3" type="noConversion"/>
  </si>
  <si>
    <t>Emotion-reading Nursing Care Environment Based on Facial Expression Recognition</t>
  </si>
  <si>
    <t>1859-1869</t>
  </si>
  <si>
    <t>JAPAN</t>
    <phoneticPr fontId="3" type="noConversion"/>
  </si>
  <si>
    <r>
      <rPr>
        <sz val="10"/>
        <color indexed="8"/>
        <rFont val="新細明體"/>
        <family val="1"/>
        <charset val="136"/>
      </rPr>
      <t>光電工程學系</t>
    </r>
    <phoneticPr fontId="3" type="noConversion"/>
  </si>
  <si>
    <r>
      <rPr>
        <sz val="10"/>
        <color indexed="8"/>
        <rFont val="新細明體"/>
        <family val="1"/>
        <charset val="136"/>
      </rPr>
      <t>卓俊佑</t>
    </r>
    <r>
      <rPr>
        <sz val="10"/>
        <color indexed="8"/>
        <rFont val="Times New Roman"/>
        <family val="1"/>
      </rPr>
      <t>*</t>
    </r>
    <phoneticPr fontId="3" type="noConversion"/>
  </si>
  <si>
    <r>
      <t xml:space="preserve">Tsai, Shin-Lin; </t>
    </r>
    <r>
      <rPr>
        <b/>
        <u/>
        <sz val="10"/>
        <color indexed="8"/>
        <rFont val="Times New Roman"/>
        <family val="1"/>
      </rPr>
      <t>Cho, Chun-Yu*</t>
    </r>
    <phoneticPr fontId="3" type="noConversion"/>
  </si>
  <si>
    <t>Generating dual-wavelength VECSEL by selecting birefringence filter material and the application toward mid-infrared region via intracavity OPO</t>
  </si>
  <si>
    <t>24555-24565</t>
  </si>
  <si>
    <t>JUL 17</t>
  </si>
  <si>
    <r>
      <t xml:space="preserve">Chen, Bao-Te; Tsai, Shin-Lin; Wang, Xiang; Liang, Hsing-Chih; </t>
    </r>
    <r>
      <rPr>
        <b/>
        <u/>
        <sz val="10"/>
        <color indexed="8"/>
        <rFont val="Times New Roman"/>
        <family val="1"/>
      </rPr>
      <t>Cho, Chun-Yu</t>
    </r>
    <r>
      <rPr>
        <sz val="10"/>
        <color indexed="8"/>
        <rFont val="Times New Roman"/>
        <family val="1"/>
      </rPr>
      <t>*</t>
    </r>
    <phoneticPr fontId="3" type="noConversion"/>
  </si>
  <si>
    <t>Low-threshold dual-wavelength CW mid-IR laser from shared intracavity quasi-phase-matched OPO</t>
  </si>
  <si>
    <t>OPTICS LETTERS</t>
  </si>
  <si>
    <t>1770-1773</t>
  </si>
  <si>
    <r>
      <rPr>
        <sz val="10"/>
        <color indexed="8"/>
        <rFont val="新細明體"/>
        <family val="1"/>
        <charset val="136"/>
      </rPr>
      <t>林奇鋒</t>
    </r>
    <phoneticPr fontId="3" type="noConversion"/>
  </si>
  <si>
    <r>
      <t xml:space="preserve">Chen, Chia-Hsun; Li, Yung-Shin; Fang, Shao-Cheng; Lin, Bo-Yen; Li, Che-Yu; Liao, Yu-Chan; Chen, Deng-Gao; Chen, Yi-Ru; Kung, Yu-Cheng; Wu, Chi-Chi; Lin, Yulin; Hung, Wen-Yi; Chiu, Tien-Lung; </t>
    </r>
    <r>
      <rPr>
        <b/>
        <u/>
        <sz val="10"/>
        <color indexed="8"/>
        <rFont val="Times New Roman"/>
        <family val="1"/>
      </rPr>
      <t>Lin, Chi-Feng</t>
    </r>
    <r>
      <rPr>
        <sz val="10"/>
        <color indexed="8"/>
        <rFont val="Times New Roman"/>
        <family val="1"/>
      </rPr>
      <t>; Li, Elise Y.; Guo, Tzung-Fang; Lee, Jiun-Haw*; Wong, Ken-Tsung*; Chou, Pi-Tai*</t>
    </r>
    <phoneticPr fontId="3" type="noConversion"/>
  </si>
  <si>
    <t>High-Performance Deep-Blue OLEDs Harnessing Triplet-Triplet Annihilation Under Low Dopant Concentration</t>
  </si>
  <si>
    <t>ADVANCED PHOTONICS RESEARCH</t>
  </si>
  <si>
    <t>2699-9293</t>
  </si>
  <si>
    <r>
      <t xml:space="preserve">Keruckiene, Rasa; Lin, Bo-Yen; Chen, Chia-Hsun; Chu, Chun-Chieh; </t>
    </r>
    <r>
      <rPr>
        <b/>
        <u/>
        <sz val="10"/>
        <color indexed="8"/>
        <rFont val="Times New Roman"/>
        <family val="1"/>
      </rPr>
      <t>Lin, Chi-Feng</t>
    </r>
    <r>
      <rPr>
        <sz val="10"/>
        <color indexed="8"/>
        <rFont val="Times New Roman"/>
        <family val="1"/>
      </rPr>
      <t>; Volyniuk, Dmytro; Chiu, Tien-Lung*; Lee, Jiun-Haw*; Grazulevicius, Juozas V.*</t>
    </r>
    <phoneticPr fontId="3" type="noConversion"/>
  </si>
  <si>
    <t>Organic light-emitting diodes with a single emissive layer of 3,6-di-tert-butyl-carbazolyl-disubstituted trifluoromethyl benzene showing an ultra-broad white electroluminescence spectrum</t>
  </si>
  <si>
    <t>DYES AND PIGMENTS</t>
  </si>
  <si>
    <r>
      <t xml:space="preserve">Chen, Chia-Hsun; Lin, Kun-Rong; </t>
    </r>
    <r>
      <rPr>
        <b/>
        <u/>
        <sz val="10"/>
        <color indexed="8"/>
        <rFont val="Times New Roman"/>
        <family val="1"/>
      </rPr>
      <t>Lin, Chi-Feng</t>
    </r>
    <r>
      <rPr>
        <sz val="10"/>
        <color indexed="8"/>
        <rFont val="Times New Roman"/>
        <family val="1"/>
      </rPr>
      <t>; Starykov, Hryhorii; Bucinskas, Audrius; Gudeika, Dalius; Bezvikonnyi, Oleksandr; Simokaitiene, Jurate; Volyniuk, Dmytro; Grazulevicius, Juozas, V*; Lee, Jiun-Haw*; Chiu, Tien -Lung*</t>
    </r>
    <phoneticPr fontId="3" type="noConversion"/>
  </si>
  <si>
    <t>Sensitivity of the hidden TADF to the linking topology of di-tert-butyl-carbazolyl and benzonitrile moieties in the molecules of emitters or hosts intended for efficient blue OLEDs</t>
  </si>
  <si>
    <t>JOURNAL OF PHOTOCHEMISTRY AND PHOTOBIOLOGY A-CHEMISTRY</t>
  </si>
  <si>
    <t>1010-6030</t>
  </si>
  <si>
    <t>1873-2666</t>
  </si>
  <si>
    <r>
      <rPr>
        <sz val="10"/>
        <color indexed="8"/>
        <rFont val="新細明體"/>
        <family val="1"/>
        <charset val="136"/>
      </rPr>
      <t>許正治</t>
    </r>
    <phoneticPr fontId="3" type="noConversion"/>
  </si>
  <si>
    <r>
      <t xml:space="preserve">Wu, Chi-Han; </t>
    </r>
    <r>
      <rPr>
        <b/>
        <u/>
        <sz val="10"/>
        <color indexed="8"/>
        <rFont val="Times New Roman"/>
        <family val="1"/>
      </rPr>
      <t>Hsu, Cheng-Chih</t>
    </r>
    <r>
      <rPr>
        <sz val="10"/>
        <color indexed="8"/>
        <rFont val="Times New Roman"/>
        <family val="1"/>
      </rPr>
      <t>; Tsai, Yao-Chuan; Lee, Chi-Yuan; Dai, Ching-Liang*</t>
    </r>
    <phoneticPr fontId="3" type="noConversion"/>
  </si>
  <si>
    <t>Design and Measurement of Microelectromechanical Three-Axis Magnetic Field Sensors Based on the CMOS Technique</t>
  </si>
  <si>
    <t>MICROMACHINES</t>
  </si>
  <si>
    <t>MAY 12</t>
  </si>
  <si>
    <r>
      <rPr>
        <b/>
        <u/>
        <sz val="10"/>
        <color indexed="8"/>
        <rFont val="Times New Roman"/>
        <family val="1"/>
      </rPr>
      <t>Hsu, Cheng-Chih</t>
    </r>
    <r>
      <rPr>
        <sz val="10"/>
        <color indexed="8"/>
        <rFont val="Times New Roman"/>
        <family val="1"/>
      </rPr>
      <t>; Ho, Wen-Kai; Wu, Chyan-Chyi; Dai, Ching-Liang*</t>
    </r>
    <phoneticPr fontId="3" type="noConversion"/>
  </si>
  <si>
    <t>The Enzymatic Doped/Undoped Poly-Silicon Nanowire Sensor for Glucose Concentration Measurement</t>
  </si>
  <si>
    <r>
      <rPr>
        <sz val="10"/>
        <color indexed="8"/>
        <rFont val="新細明體"/>
        <family val="1"/>
        <charset val="136"/>
      </rPr>
      <t>許正治</t>
    </r>
    <r>
      <rPr>
        <sz val="10"/>
        <color indexed="8"/>
        <rFont val="Times New Roman"/>
        <family val="1"/>
      </rPr>
      <t xml:space="preserve">*
</t>
    </r>
    <r>
      <rPr>
        <sz val="10"/>
        <color indexed="8"/>
        <rFont val="新細明體"/>
        <family val="1"/>
        <charset val="136"/>
      </rPr>
      <t>李澄鈴</t>
    </r>
    <phoneticPr fontId="3" type="noConversion"/>
  </si>
  <si>
    <r>
      <rPr>
        <b/>
        <u/>
        <sz val="10"/>
        <color indexed="8"/>
        <rFont val="Times New Roman"/>
        <family val="1"/>
      </rPr>
      <t>Hsu, Cheng-Chih*</t>
    </r>
    <r>
      <rPr>
        <sz val="10"/>
        <color indexed="8"/>
        <rFont val="Times New Roman"/>
        <family val="1"/>
      </rPr>
      <t xml:space="preserve">; Chung, Wan-Yu; Chang, Chun-Yi; Wu, Chyan-Chyi; </t>
    </r>
    <r>
      <rPr>
        <b/>
        <u/>
        <sz val="10"/>
        <color indexed="8"/>
        <rFont val="Times New Roman"/>
        <family val="1"/>
      </rPr>
      <t>Lee, Cheng-Ling</t>
    </r>
    <phoneticPr fontId="3" type="noConversion"/>
  </si>
  <si>
    <t>Enzymatic Glucose Fiber Sensor for Glucose Concentration Measurement with a Heterodyne Interferometry</t>
  </si>
  <si>
    <r>
      <rPr>
        <sz val="10"/>
        <color indexed="8"/>
        <rFont val="新細明體"/>
        <family val="1"/>
        <charset val="136"/>
      </rPr>
      <t>黃素真</t>
    </r>
    <r>
      <rPr>
        <sz val="10"/>
        <color indexed="8"/>
        <rFont val="Times New Roman"/>
        <family val="1"/>
      </rPr>
      <t>*</t>
    </r>
    <phoneticPr fontId="3" type="noConversion"/>
  </si>
  <si>
    <r>
      <t xml:space="preserve">Su, Hsien-Pin; </t>
    </r>
    <r>
      <rPr>
        <b/>
        <u/>
        <sz val="10"/>
        <color indexed="8"/>
        <rFont val="Times New Roman"/>
        <family val="1"/>
      </rPr>
      <t>Hwang, Shug-June*</t>
    </r>
    <phoneticPr fontId="3" type="noConversion"/>
  </si>
  <si>
    <t>A novel approach to fabricate high performance electrically tunable fiber device based on well-aligned liquid crystal- infiltrated hollow core fiber</t>
  </si>
  <si>
    <t>OPTICS AND LASER TECHNOLOGY</t>
  </si>
  <si>
    <t>0030-3992</t>
  </si>
  <si>
    <t>1879-2545</t>
  </si>
  <si>
    <r>
      <rPr>
        <sz val="10"/>
        <color indexed="8"/>
        <rFont val="新細明體"/>
        <family val="1"/>
        <charset val="136"/>
      </rPr>
      <t>謝鴻志</t>
    </r>
    <r>
      <rPr>
        <sz val="10"/>
        <color indexed="8"/>
        <rFont val="Times New Roman"/>
        <family val="1"/>
      </rPr>
      <t>*</t>
    </r>
    <phoneticPr fontId="3" type="noConversion"/>
  </si>
  <si>
    <r>
      <rPr>
        <b/>
        <u/>
        <sz val="10"/>
        <color indexed="8"/>
        <rFont val="Times New Roman"/>
        <family val="1"/>
      </rPr>
      <t>Hsieh, Hung-Chih*</t>
    </r>
    <r>
      <rPr>
        <sz val="10"/>
        <color indexed="8"/>
        <rFont val="Times New Roman"/>
        <family val="1"/>
      </rPr>
      <t>; Wu, Meng-Rong; Huang, Xiang-Ting</t>
    </r>
    <phoneticPr fontId="3" type="noConversion"/>
  </si>
  <si>
    <t>Designing Highly Precise Overlay Targets for Asymmetric Sidewall Structures Using Quasi-Periodic Line Widths and Finite-Difference Time-Domain Simulation</t>
    <phoneticPr fontId="3" type="noConversion"/>
  </si>
  <si>
    <t>MAY 4</t>
  </si>
  <si>
    <r>
      <rPr>
        <b/>
        <u/>
        <sz val="10"/>
        <color indexed="8"/>
        <rFont val="Times New Roman"/>
        <family val="1"/>
      </rPr>
      <t>Hsieh, Hung-Chih*</t>
    </r>
    <r>
      <rPr>
        <sz val="10"/>
        <color indexed="8"/>
        <rFont val="Times New Roman"/>
        <family val="1"/>
      </rPr>
      <t>; Lu, Yi-Ming; Huang, Ke-Cheng</t>
    </r>
    <phoneticPr fontId="3" type="noConversion"/>
  </si>
  <si>
    <t>Glucose Concentration Measurement by All-Grating-Based System</t>
  </si>
  <si>
    <t>APR 23</t>
  </si>
  <si>
    <r>
      <rPr>
        <sz val="10"/>
        <color indexed="8"/>
        <rFont val="新細明體"/>
        <family val="1"/>
        <charset val="136"/>
      </rPr>
      <t>資訊工程學系</t>
    </r>
    <phoneticPr fontId="3" type="noConversion"/>
  </si>
  <si>
    <r>
      <rPr>
        <sz val="10"/>
        <color indexed="8"/>
        <rFont val="新細明體"/>
        <family val="1"/>
        <charset val="136"/>
      </rPr>
      <t>王能中</t>
    </r>
    <phoneticPr fontId="3" type="noConversion"/>
  </si>
  <si>
    <r>
      <t xml:space="preserve">Chen, Young-Long*; </t>
    </r>
    <r>
      <rPr>
        <b/>
        <u/>
        <sz val="10"/>
        <color indexed="8"/>
        <rFont val="Times New Roman"/>
        <family val="1"/>
      </rPr>
      <t>Wang, Neng-Chung</t>
    </r>
    <r>
      <rPr>
        <sz val="10"/>
        <color indexed="8"/>
        <rFont val="Times New Roman"/>
        <family val="1"/>
      </rPr>
      <t>; Ciou, Jing-Fong; Lin, Rui-Qi</t>
    </r>
    <phoneticPr fontId="3" type="noConversion"/>
  </si>
  <si>
    <t>Combined Bidirectional Long Short-Term Memory with Mel-Frequency Cepstral Coefficients Using Autoencoder for Speaker Recognition</t>
  </si>
  <si>
    <r>
      <t xml:space="preserve">Chen, Young-Long*; </t>
    </r>
    <r>
      <rPr>
        <b/>
        <u/>
        <sz val="10"/>
        <color indexed="8"/>
        <rFont val="Times New Roman"/>
        <family val="1"/>
      </rPr>
      <t>Wang, Neng-Chung</t>
    </r>
    <r>
      <rPr>
        <sz val="10"/>
        <color indexed="8"/>
        <rFont val="Times New Roman"/>
        <family val="1"/>
      </rPr>
      <t>; Liu, Yi-Shang; Ko, Chien-Yun</t>
    </r>
    <phoneticPr fontId="3" type="noConversion"/>
  </si>
  <si>
    <t>Energy Efficiency of Mobile Devices Using Fuzzy Logic Control by Exponential Weight with Priority-Based Rate Control in Multi-Radio Opportunistic Networks</t>
  </si>
  <si>
    <t>ELECTRONICS</t>
  </si>
  <si>
    <t>2079-9292</t>
  </si>
  <si>
    <r>
      <rPr>
        <sz val="10"/>
        <color indexed="8"/>
        <rFont val="新細明體"/>
        <family val="1"/>
        <charset val="136"/>
      </rPr>
      <t>李國川</t>
    </r>
    <r>
      <rPr>
        <sz val="10"/>
        <color indexed="8"/>
        <rFont val="Times New Roman"/>
        <family val="1"/>
      </rPr>
      <t>*</t>
    </r>
    <phoneticPr fontId="3" type="noConversion"/>
  </si>
  <si>
    <r>
      <rPr>
        <b/>
        <u/>
        <sz val="10"/>
        <color indexed="8"/>
        <rFont val="Times New Roman"/>
        <family val="1"/>
      </rPr>
      <t>Lee, Gwo-Chuan</t>
    </r>
    <r>
      <rPr>
        <sz val="10"/>
        <color indexed="8"/>
        <rFont val="Times New Roman"/>
        <family val="1"/>
      </rPr>
      <t>; Li, Jyun-Hong; Li, Zi-Yang</t>
    </r>
    <phoneticPr fontId="3" type="noConversion"/>
  </si>
  <si>
    <t>A Wasserstein Generative Adversarial Network-Gradient Penalty-Based Model with Imbalanced Data Enhancement for Network Intrusion Detection</t>
    <phoneticPr fontId="3" type="noConversion"/>
  </si>
  <si>
    <r>
      <rPr>
        <sz val="10"/>
        <color indexed="8"/>
        <rFont val="新細明體"/>
        <family val="1"/>
        <charset val="136"/>
      </rPr>
      <t>張勤振</t>
    </r>
    <phoneticPr fontId="3" type="noConversion"/>
  </si>
  <si>
    <r>
      <t xml:space="preserve">Lin, Huei-Yung; Zhang, Jun-Zhi; </t>
    </r>
    <r>
      <rPr>
        <b/>
        <u/>
        <sz val="10"/>
        <color indexed="8"/>
        <rFont val="Times New Roman"/>
        <family val="1"/>
      </rPr>
      <t>Chang, Chin-Chen*</t>
    </r>
    <phoneticPr fontId="3" type="noConversion"/>
  </si>
  <si>
    <t>Image Data Extraction and Driving Behavior Analysis Based on Geographic Information and Driving Data</t>
  </si>
  <si>
    <r>
      <rPr>
        <sz val="10"/>
        <color indexed="8"/>
        <rFont val="新細明體"/>
        <family val="1"/>
        <charset val="136"/>
      </rPr>
      <t>資訊工程學系
電子工程學系</t>
    </r>
    <phoneticPr fontId="3" type="noConversion"/>
  </si>
  <si>
    <r>
      <rPr>
        <sz val="10"/>
        <color indexed="8"/>
        <rFont val="新細明體"/>
        <family val="1"/>
        <charset val="136"/>
      </rPr>
      <t>王能中</t>
    </r>
    <r>
      <rPr>
        <sz val="10"/>
        <color indexed="8"/>
        <rFont val="Times New Roman"/>
        <family val="1"/>
      </rPr>
      <t xml:space="preserve">*
</t>
    </r>
    <r>
      <rPr>
        <sz val="10"/>
        <color indexed="8"/>
        <rFont val="新細明體"/>
        <family val="1"/>
        <charset val="136"/>
      </rPr>
      <t>蔡明峰</t>
    </r>
    <phoneticPr fontId="3" type="noConversion"/>
  </si>
  <si>
    <r>
      <rPr>
        <b/>
        <u/>
        <sz val="10"/>
        <color indexed="8"/>
        <rFont val="Times New Roman"/>
        <family val="1"/>
      </rPr>
      <t>Wang, Neng-Chung*</t>
    </r>
    <r>
      <rPr>
        <sz val="10"/>
        <color indexed="8"/>
        <rFont val="Times New Roman"/>
        <family val="1"/>
      </rPr>
      <t xml:space="preserve">; </t>
    </r>
    <r>
      <rPr>
        <b/>
        <u/>
        <sz val="10"/>
        <color indexed="8"/>
        <rFont val="Times New Roman"/>
        <family val="1"/>
      </rPr>
      <t>Tsai, Ming-Fong</t>
    </r>
    <r>
      <rPr>
        <sz val="10"/>
        <color indexed="8"/>
        <rFont val="Times New Roman"/>
        <family val="1"/>
      </rPr>
      <t>; Lee, Chao-Yang; Chen, Young-Long; Wong, Shih-Hsun</t>
    </r>
    <phoneticPr fontId="3" type="noConversion"/>
  </si>
  <si>
    <t>An Efficient Grid-Based Geocasting Scheme for Wireless Sensor Networks</t>
  </si>
  <si>
    <r>
      <rPr>
        <sz val="10"/>
        <color theme="6" tint="-0.249977111117893"/>
        <rFont val="微軟正黑體"/>
        <family val="2"/>
        <charset val="136"/>
      </rPr>
      <t>楊勝州</t>
    </r>
  </si>
  <si>
    <r>
      <t xml:space="preserve">Sonali Verma, Bhavya Padha, </t>
    </r>
    <r>
      <rPr>
        <b/>
        <u/>
        <sz val="10"/>
        <color theme="6" tint="-0.249977111117893"/>
        <rFont val="Times New Roman"/>
        <family val="1"/>
      </rPr>
      <t>Sheng-Joue Young</t>
    </r>
    <r>
      <rPr>
        <sz val="10"/>
        <color theme="6" tint="-0.249977111117893"/>
        <rFont val="Times New Roman"/>
        <family val="1"/>
      </rPr>
      <t>, Yen-Lin Chu, Rajesh Bhardwaj, Rajneesh Kumar Mishra, Sandeep Arya*</t>
    </r>
    <phoneticPr fontId="3" type="noConversion"/>
  </si>
  <si>
    <t>3D MXenes for supercapacitors: Current status, opportunities_x000D_
and challengess</t>
  </si>
  <si>
    <t>Progress in Solid State Chemistry</t>
    <phoneticPr fontId="3" type="noConversion"/>
  </si>
  <si>
    <t>72</t>
    <phoneticPr fontId="3" type="noConversion"/>
  </si>
  <si>
    <t>100425</t>
    <phoneticPr fontId="3" type="noConversion"/>
  </si>
  <si>
    <t>0079-6786</t>
    <phoneticPr fontId="3" type="noConversion"/>
  </si>
  <si>
    <t>1873-1643</t>
    <phoneticPr fontId="3" type="noConversion"/>
  </si>
  <si>
    <t>https://doi.org/10.1016/j.progsolidstchem.2023.100425</t>
    <phoneticPr fontId="3" type="noConversion"/>
  </si>
  <si>
    <r>
      <rPr>
        <sz val="10"/>
        <color theme="6" tint="-0.249977111117893"/>
        <rFont val="微軟正黑體"/>
        <family val="2"/>
        <charset val="136"/>
      </rPr>
      <t>蔡明峰</t>
    </r>
  </si>
  <si>
    <t>Ming-Fong Tsai and Chiung-Hung Chen</t>
  </si>
  <si>
    <t>Enhancing the Accuracy of a Human Emotion Recognition Method Using Spatial Temporal Graph Convolutional Networks</t>
    <phoneticPr fontId="3" type="noConversion"/>
  </si>
  <si>
    <t>Multimedia Tools and Applications</t>
    <phoneticPr fontId="3" type="noConversion"/>
  </si>
  <si>
    <t>82</t>
    <phoneticPr fontId="3" type="noConversion"/>
  </si>
  <si>
    <t>11285-11303</t>
    <phoneticPr fontId="3" type="noConversion"/>
  </si>
  <si>
    <t>1573-7721</t>
    <phoneticPr fontId="3" type="noConversion"/>
  </si>
  <si>
    <t>https://link.springer.com/article/10.1007/s11042-022-13653-x</t>
    <phoneticPr fontId="3" type="noConversion"/>
  </si>
  <si>
    <t>Ming-Fong Tsai and Min-Hao Li</t>
  </si>
  <si>
    <t>Intelligent Attendance Monitoring System with Spatio-temporal Human Action Recognition</t>
    <phoneticPr fontId="3" type="noConversion"/>
  </si>
  <si>
    <t>Soft Computing</t>
  </si>
  <si>
    <t>27</t>
    <phoneticPr fontId="3" type="noConversion"/>
  </si>
  <si>
    <t>5003-5019</t>
    <phoneticPr fontId="3" type="noConversion"/>
  </si>
  <si>
    <t>04</t>
    <phoneticPr fontId="3" type="noConversion"/>
  </si>
  <si>
    <t>1432-7643</t>
    <phoneticPr fontId="3" type="noConversion"/>
  </si>
  <si>
    <t>1433-7479</t>
    <phoneticPr fontId="3" type="noConversion"/>
  </si>
  <si>
    <t>https://link.springer.com/article/10.1007/s00500-022-07582-y</t>
    <phoneticPr fontId="3" type="noConversion"/>
  </si>
  <si>
    <t>Ming-Fong Tsai and Yi-Hong Wu</t>
  </si>
  <si>
    <t>User Intent Prediction Search Engine System based on Query Analysis and Image Recognition Technologies</t>
    <phoneticPr fontId="3" type="noConversion"/>
  </si>
  <si>
    <t>Journal of Supercomputing</t>
    <phoneticPr fontId="3" type="noConversion"/>
  </si>
  <si>
    <t>79</t>
    <phoneticPr fontId="3" type="noConversion"/>
  </si>
  <si>
    <t>5327-5359</t>
    <phoneticPr fontId="3" type="noConversion"/>
  </si>
  <si>
    <t>0920-8542</t>
    <phoneticPr fontId="3" type="noConversion"/>
  </si>
  <si>
    <t>1573-0484</t>
    <phoneticPr fontId="3" type="noConversion"/>
  </si>
  <si>
    <t>https://link.springer.com/article/10.1007/s11227-022-04874-w</t>
    <phoneticPr fontId="3" type="noConversion"/>
  </si>
  <si>
    <r>
      <rPr>
        <sz val="10"/>
        <color indexed="8"/>
        <rFont val="新細明體"/>
        <family val="1"/>
        <charset val="136"/>
      </rPr>
      <t>電子工程學系</t>
    </r>
    <phoneticPr fontId="3" type="noConversion"/>
  </si>
  <si>
    <r>
      <rPr>
        <sz val="10"/>
        <color indexed="8"/>
        <rFont val="新細明體"/>
        <family val="1"/>
        <charset val="136"/>
      </rPr>
      <t>陳勝利
陳宏偉
李宜穆</t>
    </r>
    <phoneticPr fontId="3" type="noConversion"/>
  </si>
  <si>
    <r>
      <t xml:space="preserve">Mai, Xing-Chen; </t>
    </r>
    <r>
      <rPr>
        <b/>
        <u/>
        <sz val="10"/>
        <color indexed="8"/>
        <rFont val="Times New Roman"/>
        <family val="1"/>
      </rPr>
      <t>Chen, Shen-Li*</t>
    </r>
    <r>
      <rPr>
        <sz val="10"/>
        <color indexed="8"/>
        <rFont val="Times New Roman"/>
        <family val="1"/>
      </rPr>
      <t xml:space="preserve">; </t>
    </r>
    <r>
      <rPr>
        <b/>
        <u/>
        <sz val="10"/>
        <color indexed="8"/>
        <rFont val="Times New Roman"/>
        <family val="1"/>
      </rPr>
      <t>Chen, Hung-Wei</t>
    </r>
    <r>
      <rPr>
        <sz val="10"/>
        <color indexed="8"/>
        <rFont val="Times New Roman"/>
        <family val="1"/>
      </rPr>
      <t>;</t>
    </r>
    <r>
      <rPr>
        <b/>
        <u/>
        <sz val="10"/>
        <color indexed="8"/>
        <rFont val="Times New Roman"/>
        <family val="1"/>
      </rPr>
      <t xml:space="preserve"> Lee, Yi-Mu</t>
    </r>
    <phoneticPr fontId="3" type="noConversion"/>
  </si>
  <si>
    <t>Impacts of Floating Poly on Electrostatic Discharge Protection of Power-Managed High-Voltage Laterally Diffused Metal Oxide Semiconductor Components</t>
  </si>
  <si>
    <r>
      <rPr>
        <sz val="10"/>
        <color indexed="8"/>
        <rFont val="新細明體"/>
        <family val="1"/>
        <charset val="136"/>
      </rPr>
      <t>曾靜芳</t>
    </r>
    <r>
      <rPr>
        <sz val="10"/>
        <color indexed="8"/>
        <rFont val="Times New Roman"/>
        <family val="1"/>
      </rPr>
      <t>*</t>
    </r>
    <phoneticPr fontId="3" type="noConversion"/>
  </si>
  <si>
    <r>
      <rPr>
        <b/>
        <u/>
        <sz val="10"/>
        <color indexed="8"/>
        <rFont val="Times New Roman"/>
        <family val="1"/>
      </rPr>
      <t>Tseng, Ching-Fang*</t>
    </r>
    <r>
      <rPr>
        <sz val="10"/>
        <color indexed="8"/>
        <rFont val="Times New Roman"/>
        <family val="1"/>
      </rPr>
      <t>; Chang, Wen-Hung; Huang, Bo-Zhong; Han, Chen-Hung</t>
    </r>
    <phoneticPr fontId="3" type="noConversion"/>
  </si>
  <si>
    <t>Microwave dielectric properties and chemical bond characteristics of low temperature firing Li3VO4 ceramic with low permittivity</t>
  </si>
  <si>
    <t>22
Part Number:B</t>
    <phoneticPr fontId="3" type="noConversion"/>
  </si>
  <si>
    <t>36299-36307</t>
  </si>
  <si>
    <r>
      <rPr>
        <sz val="10"/>
        <color indexed="8"/>
        <rFont val="新細明體"/>
        <family val="1"/>
        <charset val="136"/>
      </rPr>
      <t>游泰和</t>
    </r>
    <phoneticPr fontId="3" type="noConversion"/>
  </si>
  <si>
    <t>Yu, Tai -Ho*</t>
    <phoneticPr fontId="3" type="noConversion"/>
  </si>
  <si>
    <t>Numerical investigations of Lamb waves excited by interdigital transducers and incident on piezoelectric plates</t>
  </si>
  <si>
    <t>WAVE MOTION</t>
  </si>
  <si>
    <t>0165-2125</t>
  </si>
  <si>
    <t>1878-433X</t>
  </si>
  <si>
    <t>Yu, Tai-Ho*</t>
    <phoneticPr fontId="3" type="noConversion"/>
  </si>
  <si>
    <t>Reflection and Transmission Analysis of Surface Acoustic Wave Devices</t>
  </si>
  <si>
    <r>
      <rPr>
        <sz val="10"/>
        <color indexed="8"/>
        <rFont val="新細明體"/>
        <family val="1"/>
        <charset val="136"/>
      </rPr>
      <t>楊勝州</t>
    </r>
    <phoneticPr fontId="3" type="noConversion"/>
  </si>
  <si>
    <r>
      <t xml:space="preserve">Dutt, Shradha; Verma, Sonali; Singh, Anoop; Mahajan, Prerna; Padha, Bhavya; Ahmed, Aamir; </t>
    </r>
    <r>
      <rPr>
        <b/>
        <u/>
        <sz val="10"/>
        <color indexed="8"/>
        <rFont val="Times New Roman"/>
        <family val="1"/>
      </rPr>
      <t>Young, Sheng-Joue</t>
    </r>
    <r>
      <rPr>
        <sz val="10"/>
        <color indexed="8"/>
        <rFont val="Times New Roman"/>
        <family val="1"/>
      </rPr>
      <t>; Gupta, Vinay; Agha, Dena N. Qasim; Arya, Sandeep*</t>
    </r>
    <phoneticPr fontId="3" type="noConversion"/>
  </si>
  <si>
    <t>Flexible and Highly Stable Textile-Based Symmetric Supercapacitor Comprising Binder-Free MnO2/rGO-CF Nanocomposite Electrodes</t>
  </si>
  <si>
    <t>JOURNAL OF ELECTRONIC MATERIALS</t>
  </si>
  <si>
    <t>11(SI)</t>
    <phoneticPr fontId="3" type="noConversion"/>
  </si>
  <si>
    <t>7447-7458</t>
  </si>
  <si>
    <t>UNITED STATES</t>
    <phoneticPr fontId="3" type="noConversion"/>
  </si>
  <si>
    <t>0361-5235</t>
  </si>
  <si>
    <t>1543-186X</t>
  </si>
  <si>
    <r>
      <t xml:space="preserve">Ahmed, Aamir; Singh, Anoop; </t>
    </r>
    <r>
      <rPr>
        <b/>
        <u/>
        <sz val="10"/>
        <color indexed="8"/>
        <rFont val="Times New Roman"/>
        <family val="1"/>
      </rPr>
      <t>Young, Sheng-Joue</t>
    </r>
    <r>
      <rPr>
        <sz val="10"/>
        <color indexed="8"/>
        <rFont val="Times New Roman"/>
        <family val="1"/>
      </rPr>
      <t>; Gupta, Vinay; Singh, Maheshwary; Arya, Sandeep*</t>
    </r>
    <phoneticPr fontId="3" type="noConversion"/>
  </si>
  <si>
    <t>Synthesis techniques and advances in sensing applications of reduced graphene oxide (rGO) Composites: A review</t>
  </si>
  <si>
    <t>COMPOSITES PART A-APPLIED SCIENCE AND MANUFACTURING</t>
  </si>
  <si>
    <t>1359-835X</t>
  </si>
  <si>
    <t>1878-5840</t>
  </si>
  <si>
    <r>
      <rPr>
        <sz val="10"/>
        <color indexed="8"/>
        <rFont val="新細明體"/>
        <family val="1"/>
        <charset val="136"/>
      </rPr>
      <t>楊勝州</t>
    </r>
    <r>
      <rPr>
        <sz val="10"/>
        <color indexed="8"/>
        <rFont val="Times New Roman"/>
        <family val="1"/>
      </rPr>
      <t>*</t>
    </r>
    <phoneticPr fontId="3" type="noConversion"/>
  </si>
  <si>
    <r>
      <t xml:space="preserve">Chu, Yen -Lin; </t>
    </r>
    <r>
      <rPr>
        <b/>
        <u/>
        <sz val="10"/>
        <rFont val="Times New Roman"/>
        <family val="1"/>
      </rPr>
      <t>Young, Sheng-Joue*</t>
    </r>
    <r>
      <rPr>
        <sz val="10"/>
        <color indexed="8"/>
        <rFont val="Times New Roman"/>
        <family val="1"/>
      </rPr>
      <t>; Chang, Hua-Chi; Arya, Sandeep; Liu, Yi-Hsing; Chu, Tung -Te</t>
    </r>
    <phoneticPr fontId="3" type="noConversion"/>
  </si>
  <si>
    <t>Enhanced Nanogenerator Performances of 1-D Al-Doped ZnO Nanorod Arrays through Ultrasonic Wave Systems</t>
  </si>
  <si>
    <t>1277-1285</t>
  </si>
  <si>
    <t>FEB 28</t>
  </si>
  <si>
    <r>
      <t xml:space="preserve">Chu, Yen-Lin; </t>
    </r>
    <r>
      <rPr>
        <b/>
        <u/>
        <sz val="10"/>
        <color indexed="8"/>
        <rFont val="Times New Roman"/>
        <family val="1"/>
      </rPr>
      <t>Young, Sheng-Joue*</t>
    </r>
    <r>
      <rPr>
        <sz val="10"/>
        <color indexed="8"/>
        <rFont val="Times New Roman"/>
        <family val="1"/>
      </rPr>
      <t>; Chu, Yu-Jhih; Liu, Yi-Hsing; Chu, Tung-Te</t>
    </r>
    <phoneticPr fontId="3" type="noConversion"/>
  </si>
  <si>
    <t>High-Performance UV Photodetectors Based on 1-D Ag/ZnO Nanostructures With a Simple Photochemical Process at Room Temperature</t>
  </si>
  <si>
    <t>124-127</t>
  </si>
  <si>
    <r>
      <rPr>
        <b/>
        <u/>
        <sz val="10"/>
        <color indexed="8"/>
        <rFont val="Times New Roman"/>
        <family val="1"/>
      </rPr>
      <t>Young, Sheng-Joue*</t>
    </r>
    <r>
      <rPr>
        <sz val="10"/>
        <color indexed="8"/>
        <rFont val="Times New Roman"/>
        <family val="1"/>
      </rPr>
      <t>; Liu, Yi-Hsing; Chu, Yen-Lin; Huang, Jian-Zhi</t>
    </r>
    <phoneticPr fontId="3" type="noConversion"/>
  </si>
  <si>
    <t>Nonenzymatic Glucose Sensors of ZnO Nanorods Modified by Au Nanoparticles</t>
  </si>
  <si>
    <t>IEEE SENSORS JOURNAL</t>
  </si>
  <si>
    <t>12503-12510</t>
  </si>
  <si>
    <t>JUN 15</t>
  </si>
  <si>
    <r>
      <rPr>
        <sz val="10"/>
        <color indexed="8"/>
        <rFont val="新細明體"/>
        <family val="1"/>
        <charset val="136"/>
      </rPr>
      <t>電子工程學系
資訊工程學系</t>
    </r>
    <phoneticPr fontId="3" type="noConversion"/>
  </si>
  <si>
    <r>
      <rPr>
        <sz val="10"/>
        <color indexed="8"/>
        <rFont val="新細明體"/>
        <family val="1"/>
        <charset val="136"/>
      </rPr>
      <t>蔡明峰</t>
    </r>
    <r>
      <rPr>
        <sz val="10"/>
        <color indexed="8"/>
        <rFont val="Times New Roman"/>
        <family val="1"/>
      </rPr>
      <t xml:space="preserve">*
</t>
    </r>
    <r>
      <rPr>
        <sz val="10"/>
        <color indexed="8"/>
        <rFont val="新細明體"/>
        <family val="1"/>
        <charset val="136"/>
      </rPr>
      <t>王能中</t>
    </r>
    <phoneticPr fontId="3" type="noConversion"/>
  </si>
  <si>
    <r>
      <rPr>
        <b/>
        <u/>
        <sz val="10"/>
        <color indexed="8"/>
        <rFont val="Times New Roman"/>
        <family val="1"/>
      </rPr>
      <t>Tsai, Ming-Fong*</t>
    </r>
    <r>
      <rPr>
        <sz val="10"/>
        <color indexed="8"/>
        <rFont val="Times New Roman"/>
        <family val="1"/>
      </rPr>
      <t xml:space="preserve">; Lan, Chun-Ying; </t>
    </r>
    <r>
      <rPr>
        <b/>
        <u/>
        <sz val="10"/>
        <color indexed="8"/>
        <rFont val="Times New Roman"/>
        <family val="1"/>
      </rPr>
      <t>Wang, Neng-Chung</t>
    </r>
    <r>
      <rPr>
        <sz val="10"/>
        <color indexed="8"/>
        <rFont val="Times New Roman"/>
        <family val="1"/>
      </rPr>
      <t>; Chen, Lien-Wu</t>
    </r>
    <phoneticPr fontId="3" type="noConversion"/>
  </si>
  <si>
    <t>Time Series Feature Extraction Using Transfer Learning Technology for Crop Pest Prediction</t>
    <phoneticPr fontId="3" type="noConversion"/>
  </si>
  <si>
    <t>AGRONOMY-BASEL</t>
  </si>
  <si>
    <t>2073-4395</t>
  </si>
  <si>
    <r>
      <rPr>
        <sz val="10"/>
        <color theme="6" tint="-0.249977111117893"/>
        <rFont val="微軟正黑體"/>
        <family val="2"/>
        <charset val="136"/>
      </rPr>
      <t>劉仁傑</t>
    </r>
  </si>
  <si>
    <r>
      <t>Hong-Yi Huang,</t>
    </r>
    <r>
      <rPr>
        <b/>
        <u/>
        <sz val="10"/>
        <color theme="6" tint="-0.249977111117893"/>
        <rFont val="Times New Roman"/>
        <family val="1"/>
      </rPr>
      <t xml:space="preserve"> Jen-Chieh Liu*</t>
    </r>
    <r>
      <rPr>
        <sz val="10"/>
        <color theme="6" tint="-0.249977111117893"/>
        <rFont val="Times New Roman"/>
        <family val="1"/>
      </rPr>
      <t>, Fu-Chien Tsai, Kun-Hua Lee &amp; Kun-Yuan Chen</t>
    </r>
    <phoneticPr fontId="3" type="noConversion"/>
  </si>
  <si>
    <t>A 12-phase and 5-GHz PLL with a Subfeedback Loop Technique</t>
    <phoneticPr fontId="3" type="noConversion"/>
  </si>
  <si>
    <t>Circuits Systems and Signal Processing</t>
    <phoneticPr fontId="3" type="noConversion"/>
  </si>
  <si>
    <t>42</t>
    <phoneticPr fontId="3" type="noConversion"/>
  </si>
  <si>
    <t>1873-1892</t>
    <phoneticPr fontId="3" type="noConversion"/>
  </si>
  <si>
    <t>0278-081X</t>
    <phoneticPr fontId="3" type="noConversion"/>
  </si>
  <si>
    <t>1531-5878</t>
    <phoneticPr fontId="3" type="noConversion"/>
  </si>
  <si>
    <t>https://link.springer.com/article/10.1007/s00034-022-02205-1</t>
    <phoneticPr fontId="3" type="noConversion"/>
  </si>
  <si>
    <r>
      <rPr>
        <b/>
        <u/>
        <sz val="10"/>
        <color theme="6" tint="-0.249977111117893"/>
        <rFont val="Times New Roman"/>
        <family val="1"/>
      </rPr>
      <t>Jen-Chieh Liu*</t>
    </r>
    <r>
      <rPr>
        <sz val="10"/>
        <color theme="6" tint="-0.249977111117893"/>
        <rFont val="Times New Roman"/>
        <family val="1"/>
      </rPr>
      <t xml:space="preserve"> and Yan-Xun Chen</t>
    </r>
    <phoneticPr fontId="3" type="noConversion"/>
  </si>
  <si>
    <t>DPLL-based VRO of time-to-digital converter</t>
    <phoneticPr fontId="3" type="noConversion"/>
  </si>
  <si>
    <t>IEEE Solid-State Circuits Letters</t>
  </si>
  <si>
    <t>45-48</t>
    <phoneticPr fontId="3" type="noConversion"/>
  </si>
  <si>
    <t>2573-9603</t>
    <phoneticPr fontId="3" type="noConversion"/>
  </si>
  <si>
    <t>https://ieeexplore.ieee.org/document/10039064</t>
    <phoneticPr fontId="3" type="noConversion"/>
  </si>
  <si>
    <r>
      <rPr>
        <sz val="10"/>
        <color theme="6" tint="-0.249977111117893"/>
        <rFont val="微軟正黑體"/>
        <family val="2"/>
        <charset val="136"/>
      </rPr>
      <t>蘇文生</t>
    </r>
  </si>
  <si>
    <r>
      <rPr>
        <b/>
        <u/>
        <sz val="10"/>
        <color theme="6" tint="-0.249977111117893"/>
        <rFont val="Times New Roman"/>
        <family val="1"/>
      </rPr>
      <t>Vin-Cent Su</t>
    </r>
    <r>
      <rPr>
        <sz val="10"/>
        <color theme="6" tint="-0.249977111117893"/>
        <rFont val="Times New Roman"/>
        <family val="1"/>
      </rPr>
      <t>* and Kai-Lun Xu</t>
    </r>
    <phoneticPr fontId="3" type="noConversion"/>
  </si>
  <si>
    <t>GaN vortex metasurface for interference and broadband characteristics</t>
    <phoneticPr fontId="3" type="noConversion"/>
  </si>
  <si>
    <t>Optics Express</t>
    <phoneticPr fontId="3" type="noConversion"/>
  </si>
  <si>
    <t>26</t>
    <phoneticPr fontId="3" type="noConversion"/>
  </si>
  <si>
    <t>43089-43099</t>
    <phoneticPr fontId="3" type="noConversion"/>
  </si>
  <si>
    <t>1094-4087</t>
    <phoneticPr fontId="3" type="noConversion"/>
  </si>
  <si>
    <t>https://doi.org/10.1364/OE.509177</t>
    <phoneticPr fontId="3" type="noConversion"/>
  </si>
  <si>
    <r>
      <rPr>
        <b/>
        <u/>
        <sz val="10"/>
        <color theme="6" tint="-0.249977111117893"/>
        <rFont val="Times New Roman"/>
        <family val="1"/>
      </rPr>
      <t>Vin-Cent Su</t>
    </r>
    <r>
      <rPr>
        <sz val="10"/>
        <color theme="6" tint="-0.249977111117893"/>
        <rFont val="Times New Roman"/>
        <family val="1"/>
      </rPr>
      <t>, Shao-Yang Huang, Meng-Hsin Chen, Chia-Hung Chiang, Kai-Lun Xu</t>
    </r>
    <phoneticPr fontId="3" type="noConversion"/>
  </si>
  <si>
    <t>Optical Metasurfaces for Tunable Vortex Beams</t>
    <phoneticPr fontId="3" type="noConversion"/>
  </si>
  <si>
    <t>Advanced Optical Materials</t>
    <phoneticPr fontId="3" type="noConversion"/>
  </si>
  <si>
    <t>24</t>
    <phoneticPr fontId="3" type="noConversion"/>
  </si>
  <si>
    <t>2301841</t>
    <phoneticPr fontId="3" type="noConversion"/>
  </si>
  <si>
    <t>2195-1071</t>
    <phoneticPr fontId="3" type="noConversion"/>
  </si>
  <si>
    <t>https://doi.org/10.1002/adom.202301841</t>
    <phoneticPr fontId="3" type="noConversion"/>
  </si>
  <si>
    <r>
      <t xml:space="preserve">CHUN-YUAN FAN, PEI-YU TANG, </t>
    </r>
    <r>
      <rPr>
        <b/>
        <u/>
        <sz val="10"/>
        <color theme="6" tint="-0.249977111117893"/>
        <rFont val="Times New Roman"/>
        <family val="1"/>
      </rPr>
      <t>VIN-CENT SU</t>
    </r>
    <r>
      <rPr>
        <sz val="10"/>
        <color theme="6" tint="-0.249977111117893"/>
        <rFont val="Times New Roman"/>
        <family val="1"/>
      </rPr>
      <t>, KO-TING CHENG, CHIA-HUNG CHIANG, KAI-LUN XU AND GUO-DUNG J. SU*</t>
    </r>
    <phoneticPr fontId="3" type="noConversion"/>
  </si>
  <si>
    <t>Technological process optimization and measurement of image quality of the electrically bifocal metalens</t>
    <phoneticPr fontId="3" type="noConversion"/>
  </si>
  <si>
    <t>Optics Letters</t>
    <phoneticPr fontId="3" type="noConversion"/>
  </si>
  <si>
    <t>48</t>
    <phoneticPr fontId="3" type="noConversion"/>
  </si>
  <si>
    <t>17</t>
    <phoneticPr fontId="3" type="noConversion"/>
  </si>
  <si>
    <t>4452-4455</t>
    <phoneticPr fontId="3" type="noConversion"/>
  </si>
  <si>
    <t>0146-9592</t>
    <phoneticPr fontId="3" type="noConversion"/>
  </si>
  <si>
    <t>1539-4794</t>
    <phoneticPr fontId="3" type="noConversion"/>
  </si>
  <si>
    <t>https://doi.org/10.1364/OL.497776</t>
    <phoneticPr fontId="3" type="noConversion"/>
  </si>
  <si>
    <r>
      <rPr>
        <sz val="10"/>
        <color indexed="8"/>
        <rFont val="新細明體"/>
        <family val="1"/>
        <charset val="136"/>
      </rPr>
      <t>電機工程學系</t>
    </r>
    <phoneticPr fontId="3" type="noConversion"/>
  </si>
  <si>
    <r>
      <rPr>
        <sz val="10"/>
        <color indexed="8"/>
        <rFont val="新細明體"/>
        <family val="1"/>
        <charset val="136"/>
      </rPr>
      <t>王鈺靈</t>
    </r>
    <phoneticPr fontId="3" type="noConversion"/>
  </si>
  <si>
    <r>
      <t xml:space="preserve">Lin, Chin-Teng*; </t>
    </r>
    <r>
      <rPr>
        <b/>
        <u/>
        <sz val="10"/>
        <color indexed="8"/>
        <rFont val="Times New Roman"/>
        <family val="1"/>
      </rPr>
      <t>Wang, Yuhling</t>
    </r>
    <r>
      <rPr>
        <sz val="10"/>
        <color indexed="8"/>
        <rFont val="Times New Roman"/>
        <family val="1"/>
      </rPr>
      <t>; Chen, Sheng-Fu; Huang, Kuan-Chih; Liao, Lun-De</t>
    </r>
    <phoneticPr fontId="3" type="noConversion"/>
  </si>
  <si>
    <t>Design and verification of a wearable wireless 64-channel high-resolution EEG acquisition system with wi-fi transmission</t>
  </si>
  <si>
    <t>MEDICAL &amp; BIOLOGICAL ENGINEERING &amp; COMPUTING</t>
  </si>
  <si>
    <t>3003-3019</t>
  </si>
  <si>
    <t>0140-0118</t>
  </si>
  <si>
    <t>1741-0444</t>
  </si>
  <si>
    <r>
      <rPr>
        <b/>
        <u/>
        <sz val="10"/>
        <color indexed="8"/>
        <rFont val="Times New Roman"/>
        <family val="1"/>
      </rPr>
      <t>Wang, Yuhling</t>
    </r>
    <r>
      <rPr>
        <sz val="10"/>
        <color indexed="8"/>
        <rFont val="Times New Roman"/>
        <family val="1"/>
      </rPr>
      <t>; Tsytsarev, Vassiliy; Liao, Lun-De*</t>
    </r>
    <phoneticPr fontId="3" type="noConversion"/>
  </si>
  <si>
    <t>In vivo laser speckle contrast imaging of 4-aminopyridine- or pentylenetetrazole-induced seizures</t>
  </si>
  <si>
    <t>APL BIOENGINEERING</t>
  </si>
  <si>
    <t>2473-2877</t>
  </si>
  <si>
    <r>
      <rPr>
        <sz val="10"/>
        <color indexed="8"/>
        <rFont val="新細明體"/>
        <family val="1"/>
        <charset val="136"/>
      </rPr>
      <t>馬肇聰</t>
    </r>
    <phoneticPr fontId="3" type="noConversion"/>
  </si>
  <si>
    <r>
      <rPr>
        <b/>
        <u/>
        <sz val="10"/>
        <color indexed="8"/>
        <rFont val="Times New Roman"/>
        <family val="1"/>
      </rPr>
      <t>Ma, Chao-Tsung*</t>
    </r>
    <r>
      <rPr>
        <sz val="10"/>
        <color indexed="8"/>
        <rFont val="Times New Roman"/>
        <family val="1"/>
      </rPr>
      <t>; Yao, Bing-Hong</t>
    </r>
    <phoneticPr fontId="3" type="noConversion"/>
  </si>
  <si>
    <t>Design and Implementation of an Integrated Control Scheme for GaN-Based Multiple Power Converters</t>
  </si>
  <si>
    <r>
      <t xml:space="preserve">Liang, Tsorng-Juu*; Chen, Jiann-Fuh; Chang-Chien, Le-Ren; Lee, Jia-You; Lee, Tzung-Lin; Kuo, Cheng-Chien; Liu, Yu-Jen; </t>
    </r>
    <r>
      <rPr>
        <b/>
        <u/>
        <sz val="10"/>
        <color indexed="8"/>
        <rFont val="Times New Roman"/>
        <family val="1"/>
      </rPr>
      <t>Ma, Chao-Tsung</t>
    </r>
    <r>
      <rPr>
        <sz val="10"/>
        <color indexed="8"/>
        <rFont val="Times New Roman"/>
        <family val="1"/>
      </rPr>
      <t>; Chen, Wen-Chung; Chen, Kai-Hui; Peng, Guang-Ting</t>
    </r>
    <phoneticPr fontId="3" type="noConversion"/>
  </si>
  <si>
    <t>Implementation and Applications of Grid-Forming Inverter with SiC for Power Grid Conditioning</t>
  </si>
  <si>
    <t>IEEJ JOURNAL OF INDUSTRY APPLICATIONS</t>
  </si>
  <si>
    <t>244-253</t>
  </si>
  <si>
    <t>2187-1094</t>
  </si>
  <si>
    <t>2187-1108</t>
  </si>
  <si>
    <r>
      <rPr>
        <sz val="10"/>
        <color indexed="8"/>
        <rFont val="新細明體"/>
        <family val="1"/>
        <charset val="136"/>
      </rPr>
      <t>馬肇聰</t>
    </r>
    <r>
      <rPr>
        <sz val="10"/>
        <color indexed="8"/>
        <rFont val="Times New Roman"/>
        <family val="1"/>
      </rPr>
      <t>*</t>
    </r>
    <phoneticPr fontId="3" type="noConversion"/>
  </si>
  <si>
    <r>
      <rPr>
        <b/>
        <u/>
        <sz val="10"/>
        <color indexed="8"/>
        <rFont val="Times New Roman"/>
        <family val="1"/>
      </rPr>
      <t>Ma, Chao-Tsung*</t>
    </r>
    <r>
      <rPr>
        <sz val="10"/>
        <color indexed="8"/>
        <rFont val="Times New Roman"/>
        <family val="1"/>
      </rPr>
      <t>; Zheng, Zhi-Yuan</t>
    </r>
    <phoneticPr fontId="3" type="noConversion"/>
  </si>
  <si>
    <t>Design and Implementation of a SiC-Based Multifunctional Back-to-Back Three-Phase Inverter for Advanced Microgrid Operation</t>
  </si>
  <si>
    <r>
      <rPr>
        <b/>
        <u/>
        <sz val="10"/>
        <color indexed="8"/>
        <rFont val="Times New Roman"/>
        <family val="1"/>
      </rPr>
      <t>Ma, Chao-Tsung*</t>
    </r>
    <r>
      <rPr>
        <sz val="10"/>
        <color indexed="8"/>
        <rFont val="Times New Roman"/>
        <family val="1"/>
      </rPr>
      <t>; Zhou, Feng-Wei</t>
    </r>
    <phoneticPr fontId="3" type="noConversion"/>
  </si>
  <si>
    <t>Design and Implementation of an Online Efficiency-Optimized Multi-Functional Compensator for Wind Turbine Generators</t>
  </si>
  <si>
    <r>
      <rPr>
        <sz val="10"/>
        <color indexed="8"/>
        <rFont val="新細明體"/>
        <family val="1"/>
        <charset val="136"/>
      </rPr>
      <t>陳孟忻
蘇文生</t>
    </r>
    <r>
      <rPr>
        <sz val="10"/>
        <color indexed="8"/>
        <rFont val="Times New Roman"/>
        <family val="1"/>
      </rPr>
      <t>*</t>
    </r>
    <phoneticPr fontId="3" type="noConversion"/>
  </si>
  <si>
    <r>
      <rPr>
        <b/>
        <u/>
        <sz val="10"/>
        <color indexed="8"/>
        <rFont val="Times New Roman"/>
        <family val="1"/>
      </rPr>
      <t>Chen, Meng-Hsin</t>
    </r>
    <r>
      <rPr>
        <sz val="10"/>
        <color indexed="8"/>
        <rFont val="Times New Roman"/>
        <family val="1"/>
      </rPr>
      <t xml:space="preserve">; Chen, Bo-Wen; Xu, Kai-Lun; </t>
    </r>
    <r>
      <rPr>
        <b/>
        <u/>
        <sz val="10"/>
        <color indexed="8"/>
        <rFont val="Times New Roman"/>
        <family val="1"/>
      </rPr>
      <t>Su, Vin-Cent*</t>
    </r>
    <phoneticPr fontId="3" type="noConversion"/>
  </si>
  <si>
    <t>Wide-Angle Optical Metasurface for Vortex Beam Generation</t>
  </si>
  <si>
    <r>
      <rPr>
        <sz val="10"/>
        <color indexed="8"/>
        <rFont val="新細明體"/>
        <family val="1"/>
        <charset val="136"/>
      </rPr>
      <t>劉仁傑</t>
    </r>
    <r>
      <rPr>
        <sz val="10"/>
        <color indexed="8"/>
        <rFont val="Times New Roman"/>
        <family val="1"/>
      </rPr>
      <t>*</t>
    </r>
    <phoneticPr fontId="3" type="noConversion"/>
  </si>
  <si>
    <r>
      <rPr>
        <b/>
        <u/>
        <sz val="10"/>
        <color indexed="8"/>
        <rFont val="Times New Roman"/>
        <family val="1"/>
      </rPr>
      <t>Liu, Jen-Chieh*</t>
    </r>
    <r>
      <rPr>
        <sz val="10"/>
        <color indexed="8"/>
        <rFont val="Times New Roman"/>
        <family val="1"/>
      </rPr>
      <t>; Yang, Chuan</t>
    </r>
    <phoneticPr fontId="3" type="noConversion"/>
  </si>
  <si>
    <t>A digital delay locked loop with a monotonic delay line</t>
  </si>
  <si>
    <t>ELECTRONICS LETTERS</t>
  </si>
  <si>
    <t>e12837</t>
    <phoneticPr fontId="3" type="noConversion"/>
  </si>
  <si>
    <t>0013-5194</t>
  </si>
  <si>
    <t>1350-911X</t>
  </si>
  <si>
    <r>
      <rPr>
        <sz val="10"/>
        <color indexed="8"/>
        <rFont val="新細明體"/>
        <family val="1"/>
        <charset val="136"/>
      </rPr>
      <t>蘇文生</t>
    </r>
    <phoneticPr fontId="3" type="noConversion"/>
  </si>
  <si>
    <r>
      <t xml:space="preserve">Chen, Mu-Hsin; Xing, Di; </t>
    </r>
    <r>
      <rPr>
        <b/>
        <u/>
        <sz val="10"/>
        <color indexed="8"/>
        <rFont val="Times New Roman"/>
        <family val="1"/>
      </rPr>
      <t>Su, Vin-Cent</t>
    </r>
    <r>
      <rPr>
        <sz val="10"/>
        <color indexed="8"/>
        <rFont val="Times New Roman"/>
        <family val="1"/>
      </rPr>
      <t>; Lee, Yang-Chun; Ho, Ya-Lun*; Delaunay, Jean-Jacques</t>
    </r>
    <phoneticPr fontId="3" type="noConversion"/>
  </si>
  <si>
    <t>GaN Ultraviolet Laser based on Bound States in the Continuum (BIC)</t>
  </si>
  <si>
    <t>ADVANCED OPTICAL MATERIALS</t>
  </si>
  <si>
    <t>2195-1071</t>
  </si>
  <si>
    <r>
      <rPr>
        <sz val="10"/>
        <color indexed="8"/>
        <rFont val="新細明體"/>
        <family val="1"/>
        <charset val="136"/>
      </rPr>
      <t>蘇文生</t>
    </r>
    <r>
      <rPr>
        <sz val="10"/>
        <color indexed="8"/>
        <rFont val="Times New Roman"/>
        <family val="1"/>
      </rPr>
      <t xml:space="preserve">*
</t>
    </r>
    <r>
      <rPr>
        <sz val="10"/>
        <color indexed="8"/>
        <rFont val="新細明體"/>
        <family val="1"/>
        <charset val="136"/>
      </rPr>
      <t>陳孟忻</t>
    </r>
    <phoneticPr fontId="3" type="noConversion"/>
  </si>
  <si>
    <r>
      <rPr>
        <b/>
        <u/>
        <sz val="10"/>
        <rFont val="Times New Roman"/>
        <family val="1"/>
      </rPr>
      <t>Su, Vin-Cent*</t>
    </r>
    <r>
      <rPr>
        <sz val="10"/>
        <rFont val="Times New Roman"/>
        <family val="1"/>
      </rPr>
      <t xml:space="preserve">; Huang, Shao-Yang; </t>
    </r>
    <r>
      <rPr>
        <b/>
        <u/>
        <sz val="10"/>
        <rFont val="Times New Roman"/>
        <family val="1"/>
      </rPr>
      <t>Chen, Meng-Hsin</t>
    </r>
    <r>
      <rPr>
        <sz val="10"/>
        <rFont val="Times New Roman"/>
        <family val="1"/>
      </rPr>
      <t>; Chiang, Chia-Hung; Xu, Kai-Lun</t>
    </r>
    <phoneticPr fontId="3" type="noConversion"/>
  </si>
  <si>
    <t>Optical Metasurfaces for Tunable Vortex Beams</t>
  </si>
  <si>
    <t>December</t>
    <phoneticPr fontId="3" type="noConversion"/>
  </si>
  <si>
    <r>
      <rPr>
        <sz val="10"/>
        <color theme="6" tint="-0.249977111117893"/>
        <rFont val="微軟正黑體"/>
        <family val="2"/>
        <charset val="136"/>
      </rPr>
      <t>邱萬益</t>
    </r>
  </si>
  <si>
    <t>Wan-Yi Chiu*</t>
    <phoneticPr fontId="3" type="noConversion"/>
  </si>
  <si>
    <t>A value-at-risk approach to futures hedge</t>
    <phoneticPr fontId="3" type="noConversion"/>
  </si>
  <si>
    <t>Probability in the Engineering and Informational Sciences</t>
    <phoneticPr fontId="3" type="noConversion"/>
  </si>
  <si>
    <t>37</t>
    <phoneticPr fontId="3" type="noConversion"/>
  </si>
  <si>
    <t>818–832</t>
    <phoneticPr fontId="3" type="noConversion"/>
  </si>
  <si>
    <t>0269-9648</t>
    <phoneticPr fontId="3" type="noConversion"/>
  </si>
  <si>
    <t>1469-8951</t>
    <phoneticPr fontId="3" type="noConversion"/>
  </si>
  <si>
    <t>https://www.cambridge.org/core/journals/probability-in-the-engineering-and-informational-sciences/article/abs/valueatrisk-approach-to-futures-hedge/92A600825D8437D017366321879B0426</t>
    <phoneticPr fontId="3" type="noConversion"/>
  </si>
  <si>
    <r>
      <rPr>
        <sz val="10"/>
        <color indexed="8"/>
        <rFont val="新細明體"/>
        <family val="1"/>
        <charset val="136"/>
      </rPr>
      <t>財務金融學系</t>
    </r>
    <phoneticPr fontId="3" type="noConversion"/>
  </si>
  <si>
    <r>
      <rPr>
        <sz val="10"/>
        <color indexed="8"/>
        <rFont val="新細明體"/>
        <family val="1"/>
        <charset val="136"/>
      </rPr>
      <t>蔡易如</t>
    </r>
    <phoneticPr fontId="3" type="noConversion"/>
  </si>
  <si>
    <t>Tsai, I-Ju*</t>
    <phoneticPr fontId="3" type="noConversion"/>
  </si>
  <si>
    <t>Trade options for a small open economy: The different impact of Taiwan exports to China and to other countries</t>
  </si>
  <si>
    <t>JOURNAL OF POLICY MODELING</t>
  </si>
  <si>
    <t>202-227</t>
  </si>
  <si>
    <t>JAN-FEB</t>
  </si>
  <si>
    <t>0161-8938</t>
  </si>
  <si>
    <t>1873-8060</t>
  </si>
  <si>
    <r>
      <rPr>
        <sz val="10"/>
        <color theme="6" tint="-0.249977111117893"/>
        <rFont val="微軟正黑體"/>
        <family val="2"/>
        <charset val="136"/>
      </rPr>
      <t>徐銘甫</t>
    </r>
  </si>
  <si>
    <r>
      <t xml:space="preserve">F.H. Chen, K.H. Hu, S. J. Lin*, </t>
    </r>
    <r>
      <rPr>
        <b/>
        <u/>
        <sz val="10"/>
        <color theme="6" tint="-0.249977111117893"/>
        <rFont val="Times New Roman"/>
        <family val="1"/>
      </rPr>
      <t>Ming-Fu Hsu</t>
    </r>
    <phoneticPr fontId="3" type="noConversion"/>
  </si>
  <si>
    <t>A Decision Framework for Assessing and Improving the Barriers of Blockchain Technology Adoption</t>
    <phoneticPr fontId="3" type="noConversion"/>
  </si>
  <si>
    <r>
      <t>Journal of Global Information Management (SSCI) _x000D_
 (</t>
    </r>
    <r>
      <rPr>
        <sz val="10"/>
        <color theme="6" tint="-0.249977111117893"/>
        <rFont val="微軟正黑體"/>
        <family val="2"/>
        <charset val="136"/>
      </rPr>
      <t>管二推薦期刊</t>
    </r>
    <r>
      <rPr>
        <sz val="10"/>
        <color theme="6" tint="-0.249977111117893"/>
        <rFont val="Times New Roman"/>
        <family val="1"/>
      </rPr>
      <t>)</t>
    </r>
  </si>
  <si>
    <t>7</t>
    <phoneticPr fontId="3" type="noConversion"/>
  </si>
  <si>
    <t>1062-7375</t>
    <phoneticPr fontId="3" type="noConversion"/>
  </si>
  <si>
    <t>1533-7995</t>
    <phoneticPr fontId="3" type="noConversion"/>
  </si>
  <si>
    <t>https://www.igi-global.com/gateway/article/330134</t>
    <phoneticPr fontId="3" type="noConversion"/>
  </si>
  <si>
    <r>
      <t xml:space="preserve">Sin-Jin Lin, Te-Min Chang, </t>
    </r>
    <r>
      <rPr>
        <b/>
        <u/>
        <sz val="10"/>
        <color theme="6" tint="-0.249977111117893"/>
        <rFont val="Times New Roman"/>
        <family val="1"/>
      </rPr>
      <t>Ming-Fu Hsu</t>
    </r>
    <r>
      <rPr>
        <sz val="10"/>
        <color theme="6" tint="-0.249977111117893"/>
        <rFont val="Times New Roman"/>
        <family val="1"/>
      </rPr>
      <t>*</t>
    </r>
    <phoneticPr fontId="3" type="noConversion"/>
  </si>
  <si>
    <t>Valuing and Risk Analysis for Supply Chain Management: A Fusion Approach</t>
    <phoneticPr fontId="3" type="noConversion"/>
  </si>
  <si>
    <t>1-25</t>
    <phoneticPr fontId="3" type="noConversion"/>
  </si>
  <si>
    <t>https://doi.org/10.4018/JGIM.327866</t>
    <phoneticPr fontId="3" type="noConversion"/>
  </si>
  <si>
    <r>
      <rPr>
        <sz val="10"/>
        <color theme="6" tint="-0.249977111117893"/>
        <rFont val="微軟正黑體"/>
        <family val="2"/>
        <charset val="136"/>
      </rPr>
      <t>郭光明</t>
    </r>
  </si>
  <si>
    <t>Kuo, K.M.*</t>
    <phoneticPr fontId="3" type="noConversion"/>
  </si>
  <si>
    <t>Antecedents Predicting Digital Contact Tracing Acceptance: A Systematic Review and Meta-analysis</t>
    <phoneticPr fontId="3" type="noConversion"/>
  </si>
  <si>
    <t>BMC Medical Informatics and Decision Making</t>
  </si>
  <si>
    <t>23</t>
    <phoneticPr fontId="3" type="noConversion"/>
  </si>
  <si>
    <t xml:space="preserve">212 </t>
    <phoneticPr fontId="3" type="noConversion"/>
  </si>
  <si>
    <t>1472-6947</t>
    <phoneticPr fontId="3" type="noConversion"/>
  </si>
  <si>
    <t>https://doi.org/10.1186/s12911-023-02313-1</t>
    <phoneticPr fontId="3" type="noConversion"/>
  </si>
  <si>
    <r>
      <t>C.C., Tsai, C.F, Liu, H.J., Lin, T.C., Lin,</t>
    </r>
    <r>
      <rPr>
        <b/>
        <u/>
        <sz val="10"/>
        <color theme="6" tint="-0.249977111117893"/>
        <rFont val="Times New Roman"/>
        <family val="1"/>
      </rPr>
      <t xml:space="preserve"> K.M., Kuo</t>
    </r>
    <r>
      <rPr>
        <sz val="10"/>
        <color theme="6" tint="-0.249977111117893"/>
        <rFont val="Times New Roman"/>
        <family val="1"/>
      </rPr>
      <t>, J.J., Lin, C.J., Chen, M.C., Lee,</t>
    </r>
    <phoneticPr fontId="3" type="noConversion"/>
  </si>
  <si>
    <t>Implementation of a patient-centered mobile shared decision making platform and healthcare workers’ evaluation: a case in a medical center</t>
    <phoneticPr fontId="3" type="noConversion"/>
  </si>
  <si>
    <t>Informatics for Health and Social Care</t>
    <phoneticPr fontId="3" type="noConversion"/>
  </si>
  <si>
    <t>68-79</t>
    <phoneticPr fontId="3" type="noConversion"/>
  </si>
  <si>
    <t>1753-8157</t>
    <phoneticPr fontId="3" type="noConversion"/>
  </si>
  <si>
    <t>1753-8165</t>
    <phoneticPr fontId="3" type="noConversion"/>
  </si>
  <si>
    <t>https://pubmed.ncbi.nlm.nih.gov/35348045/</t>
    <phoneticPr fontId="3" type="noConversion"/>
  </si>
  <si>
    <r>
      <rPr>
        <sz val="10"/>
        <color theme="6" tint="-0.249977111117893"/>
        <rFont val="微軟正黑體"/>
        <family val="2"/>
        <charset val="136"/>
      </rPr>
      <t>楊念慈</t>
    </r>
    <r>
      <rPr>
        <sz val="10"/>
        <color theme="6" tint="-0.249977111117893"/>
        <rFont val="Times New Roman"/>
        <family val="1"/>
      </rPr>
      <t>*</t>
    </r>
    <phoneticPr fontId="3" type="noConversion"/>
  </si>
  <si>
    <t>Yang, Nien-Tzu*</t>
    <phoneticPr fontId="3" type="noConversion"/>
  </si>
  <si>
    <t>Corporate Social Responsibility and Stock Returns during the COVID-19 Crisis</t>
    <phoneticPr fontId="3" type="noConversion"/>
  </si>
  <si>
    <r>
      <t xml:space="preserve">Journal of Management and Business Research
</t>
    </r>
    <r>
      <rPr>
        <sz val="10"/>
        <color theme="6" tint="-0.249977111117893"/>
        <rFont val="微軟正黑體"/>
        <family val="2"/>
        <charset val="136"/>
      </rPr>
      <t>管理學報</t>
    </r>
    <phoneticPr fontId="3" type="noConversion"/>
  </si>
  <si>
    <t>40</t>
    <phoneticPr fontId="3" type="noConversion"/>
  </si>
  <si>
    <t>277-298</t>
    <phoneticPr fontId="3" type="noConversion"/>
  </si>
  <si>
    <t>Taiwan</t>
    <phoneticPr fontId="3" type="noConversion"/>
  </si>
  <si>
    <t>2521-4306</t>
    <phoneticPr fontId="3" type="noConversion"/>
  </si>
  <si>
    <t>https://www.airitilibrary.com/Article/Detail/P20171012001-N202309230011-00002</t>
    <phoneticPr fontId="3" type="noConversion"/>
  </si>
  <si>
    <r>
      <rPr>
        <sz val="10"/>
        <color theme="6" tint="-0.249977111117893"/>
        <rFont val="微軟正黑體"/>
        <family val="2"/>
        <charset val="136"/>
      </rPr>
      <t>廖本源</t>
    </r>
  </si>
  <si>
    <t>Pen-Yuan Liao, Brian J. Collins, Shu-Yuan Chen, Bo-Sheng Juang</t>
  </si>
  <si>
    <t>Does organization-based self-esteem mediate the relationships between on-the-job embeddedness and job behaviors?</t>
    <phoneticPr fontId="3" type="noConversion"/>
  </si>
  <si>
    <t>Current Psychology</t>
    <phoneticPr fontId="3" type="noConversion"/>
  </si>
  <si>
    <t>9839-9851</t>
    <phoneticPr fontId="3" type="noConversion"/>
  </si>
  <si>
    <t>1046-1310</t>
    <phoneticPr fontId="3" type="noConversion"/>
  </si>
  <si>
    <t>1936-4733</t>
    <phoneticPr fontId="3" type="noConversion"/>
  </si>
  <si>
    <t>https://link.springer.com/article/10.1007/s12144-021-02284-4</t>
    <phoneticPr fontId="3" type="noConversion"/>
  </si>
  <si>
    <t>Pen-Yuan Liao</t>
  </si>
  <si>
    <t>Proactive personality, job crafting, and person-environment fit: does job autonomy matter?</t>
    <phoneticPr fontId="3" type="noConversion"/>
  </si>
  <si>
    <t>22</t>
    <phoneticPr fontId="3" type="noConversion"/>
  </si>
  <si>
    <t>18959-18970</t>
    <phoneticPr fontId="3" type="noConversion"/>
  </si>
  <si>
    <t>https://link.springer.com/article/10.1007/s12144-022-03065-3</t>
    <phoneticPr fontId="3" type="noConversion"/>
  </si>
  <si>
    <r>
      <rPr>
        <sz val="10"/>
        <color indexed="8"/>
        <rFont val="新細明體"/>
        <family val="1"/>
        <charset val="136"/>
      </rPr>
      <t>經營管理學系</t>
    </r>
    <phoneticPr fontId="3" type="noConversion"/>
  </si>
  <si>
    <r>
      <rPr>
        <sz val="10"/>
        <color indexed="8"/>
        <rFont val="新細明體"/>
        <family val="1"/>
        <charset val="136"/>
      </rPr>
      <t>吳志正</t>
    </r>
    <phoneticPr fontId="3" type="noConversion"/>
  </si>
  <si>
    <r>
      <rPr>
        <b/>
        <u/>
        <sz val="10"/>
        <color indexed="8"/>
        <rFont val="Times New Roman"/>
        <family val="1"/>
      </rPr>
      <t>Wu, Jyh-Jeng</t>
    </r>
    <r>
      <rPr>
        <sz val="10"/>
        <color indexed="8"/>
        <rFont val="Times New Roman"/>
        <family val="1"/>
      </rPr>
      <t>; Lien, Che-Hui; Wang, Tien*; Lin, Tzu-Wei</t>
    </r>
    <phoneticPr fontId="3" type="noConversion"/>
  </si>
  <si>
    <t>Impact of Social Support and Reciprocity on Consumer Well-Being in Virtual Medical Communities</t>
  </si>
  <si>
    <t>INQUIRY-THE JOURNAL OF HEALTH CARE ORGANIZATION PROVISION AND FINANCING</t>
  </si>
  <si>
    <t>0046-9580</t>
  </si>
  <si>
    <t>1945-7243</t>
  </si>
  <si>
    <r>
      <rPr>
        <sz val="10"/>
        <color theme="6" tint="-0.249977111117893"/>
        <rFont val="微軟正黑體"/>
        <family val="2"/>
        <charset val="136"/>
      </rPr>
      <t>胡欣怡</t>
    </r>
  </si>
  <si>
    <t>Hsin-Hui "Sunny" Hu, Hsin-Yi Hu, H.G. Parsa</t>
    <phoneticPr fontId="3" type="noConversion"/>
  </si>
  <si>
    <t>Role of Corporate Entrepreneurship, Innovation and Customer Relationship Management in Organizational Performance</t>
    <phoneticPr fontId="3" type="noConversion"/>
  </si>
  <si>
    <t>International Journal of Entrepreneurship and Startup Ventures</t>
    <phoneticPr fontId="3" type="noConversion"/>
  </si>
  <si>
    <t>7-25</t>
    <phoneticPr fontId="3" type="noConversion"/>
  </si>
  <si>
    <t>01-06</t>
    <phoneticPr fontId="3" type="noConversion"/>
  </si>
  <si>
    <t>India</t>
    <phoneticPr fontId="3" type="noConversion"/>
  </si>
  <si>
    <t>2584-119X</t>
    <phoneticPr fontId="3" type="noConversion"/>
  </si>
  <si>
    <t>https://ijesv.rishihood.edu.in/wp-content/uploads/2023/11/1-Role-of-Corporate-Entrepreneurship-copy.pdf</t>
    <phoneticPr fontId="3" type="noConversion"/>
  </si>
  <si>
    <r>
      <rPr>
        <sz val="10"/>
        <color indexed="8"/>
        <rFont val="新細明體"/>
        <family val="1"/>
        <charset val="136"/>
      </rPr>
      <t>徐銘甫</t>
    </r>
    <phoneticPr fontId="3" type="noConversion"/>
  </si>
  <si>
    <r>
      <t xml:space="preserve">Hu, Kuang-Hua; Chen, Fu-Hsiang*; </t>
    </r>
    <r>
      <rPr>
        <b/>
        <u/>
        <sz val="10"/>
        <color indexed="8"/>
        <rFont val="Times New Roman"/>
        <family val="1"/>
      </rPr>
      <t>Hsu, Ming-Fu</t>
    </r>
    <r>
      <rPr>
        <sz val="10"/>
        <color indexed="8"/>
        <rFont val="Times New Roman"/>
        <family val="1"/>
      </rPr>
      <t>; Tzeng, Gwo-Hshiung</t>
    </r>
    <phoneticPr fontId="3" type="noConversion"/>
  </si>
  <si>
    <t>Governance of artificial intelligence applications in a business audit via a fusion fuzzy multiple rule-based decision-making model</t>
  </si>
  <si>
    <t>FINANCIAL INNOVATION</t>
  </si>
  <si>
    <t>AUG 14</t>
  </si>
  <si>
    <t>2199-4730</t>
  </si>
  <si>
    <r>
      <rPr>
        <sz val="10"/>
        <color indexed="8"/>
        <rFont val="新細明體"/>
        <family val="1"/>
        <charset val="136"/>
      </rPr>
      <t>郭光明</t>
    </r>
    <phoneticPr fontId="3" type="noConversion"/>
  </si>
  <si>
    <r>
      <rPr>
        <b/>
        <u/>
        <sz val="10"/>
        <color indexed="8"/>
        <rFont val="Times New Roman"/>
        <family val="1"/>
      </rPr>
      <t>Kuo, Kuang Ming</t>
    </r>
    <r>
      <rPr>
        <sz val="10"/>
        <color indexed="8"/>
        <rFont val="Times New Roman"/>
        <family val="1"/>
      </rPr>
      <t>; Talley, Paul C.; Chang, Chao-Sheng*</t>
    </r>
    <phoneticPr fontId="3" type="noConversion"/>
  </si>
  <si>
    <t>The accuracy of artificial intelligence used for non-melanoma skin cancer diagnoses: a meta-analysis</t>
  </si>
  <si>
    <t>BMC MEDICAL INFORMATICS AND DECISION MAKING</t>
  </si>
  <si>
    <t>JUL 28</t>
  </si>
  <si>
    <t>1472-6947</t>
  </si>
  <si>
    <r>
      <rPr>
        <sz val="10"/>
        <color indexed="8"/>
        <rFont val="新細明體"/>
        <family val="1"/>
        <charset val="136"/>
      </rPr>
      <t>楊念慈</t>
    </r>
    <r>
      <rPr>
        <sz val="10"/>
        <color indexed="8"/>
        <rFont val="Times New Roman"/>
        <family val="1"/>
      </rPr>
      <t>*</t>
    </r>
    <phoneticPr fontId="3" type="noConversion"/>
  </si>
  <si>
    <r>
      <t xml:space="preserve">Lin, Chaonan; Ko, Kuan-Cheng; </t>
    </r>
    <r>
      <rPr>
        <b/>
        <u/>
        <sz val="10"/>
        <color indexed="8"/>
        <rFont val="Times New Roman"/>
        <family val="1"/>
      </rPr>
      <t>Yang, Nien-Tzu*</t>
    </r>
    <phoneticPr fontId="3" type="noConversion"/>
  </si>
  <si>
    <t>Is there the maturity premium in Taiwan?</t>
  </si>
  <si>
    <t>PACIFIC-BASIN FINANCE JOURNAL</t>
  </si>
  <si>
    <r>
      <t xml:space="preserve">Ho, Hsiao-Wei; Hsiao, Yu-Jen; Lo, Wen-Chi; </t>
    </r>
    <r>
      <rPr>
        <b/>
        <u/>
        <sz val="10"/>
        <color indexed="8"/>
        <rFont val="Times New Roman"/>
        <family val="1"/>
      </rPr>
      <t>Yang, Nien-Tzu*</t>
    </r>
    <phoneticPr fontId="3" type="noConversion"/>
  </si>
  <si>
    <t>Momentum investing and a tale of intraday and overnight returns: Evidence from Taiwan</t>
  </si>
  <si>
    <r>
      <rPr>
        <sz val="10"/>
        <color indexed="8"/>
        <rFont val="新細明體"/>
        <family val="1"/>
        <charset val="136"/>
      </rPr>
      <t>資訊管理學系</t>
    </r>
    <phoneticPr fontId="3" type="noConversion"/>
  </si>
  <si>
    <r>
      <rPr>
        <sz val="10"/>
        <color indexed="8"/>
        <rFont val="新細明體"/>
        <family val="1"/>
        <charset val="136"/>
      </rPr>
      <t>鄭光廷</t>
    </r>
    <phoneticPr fontId="3" type="noConversion"/>
  </si>
  <si>
    <r>
      <rPr>
        <b/>
        <u/>
        <sz val="10"/>
        <color indexed="8"/>
        <rFont val="Times New Roman"/>
        <family val="1"/>
      </rPr>
      <t>Cheng, Kuang-Ting</t>
    </r>
    <r>
      <rPr>
        <sz val="10"/>
        <color indexed="8"/>
        <rFont val="Times New Roman"/>
        <family val="1"/>
      </rPr>
      <t>; Hsu, Jack Shih-Chieh*; Li, Yuzhu; Brading, Ryan</t>
    </r>
    <phoneticPr fontId="3" type="noConversion"/>
  </si>
  <si>
    <t>Intellectual capital and team resilience capability of information system development project teams</t>
    <phoneticPr fontId="3" type="noConversion"/>
  </si>
  <si>
    <t>INFORMATION &amp; MANAGEMENT</t>
  </si>
  <si>
    <t>0378-7206</t>
  </si>
  <si>
    <t>1872-7530</t>
  </si>
  <si>
    <r>
      <rPr>
        <sz val="10"/>
        <color indexed="8"/>
        <rFont val="新細明體"/>
        <family val="1"/>
        <charset val="136"/>
      </rPr>
      <t>張朝旭
吳有基</t>
    </r>
    <r>
      <rPr>
        <sz val="10"/>
        <color indexed="8"/>
        <rFont val="Times New Roman"/>
        <family val="1"/>
      </rPr>
      <t xml:space="preserve">*
</t>
    </r>
    <r>
      <rPr>
        <sz val="10"/>
        <color indexed="8"/>
        <rFont val="新細明體"/>
        <family val="1"/>
        <charset val="136"/>
      </rPr>
      <t>韓欽銓</t>
    </r>
    <phoneticPr fontId="3" type="noConversion"/>
  </si>
  <si>
    <r>
      <rPr>
        <b/>
        <u/>
        <sz val="10"/>
        <color indexed="8"/>
        <rFont val="Times New Roman"/>
        <family val="1"/>
      </rPr>
      <t>Chang, Chao-Shu</t>
    </r>
    <r>
      <rPr>
        <sz val="10"/>
        <color indexed="8"/>
        <rFont val="Times New Roman"/>
        <family val="1"/>
      </rPr>
      <t xml:space="preserve">; Wu, Tin-Hao; </t>
    </r>
    <r>
      <rPr>
        <b/>
        <u/>
        <sz val="10"/>
        <color indexed="8"/>
        <rFont val="Times New Roman"/>
        <family val="1"/>
      </rPr>
      <t>Wu, Yu-Chi*</t>
    </r>
    <r>
      <rPr>
        <sz val="10"/>
        <color indexed="8"/>
        <rFont val="Times New Roman"/>
        <family val="1"/>
      </rPr>
      <t xml:space="preserve">; </t>
    </r>
    <r>
      <rPr>
        <b/>
        <u/>
        <sz val="10"/>
        <color indexed="8"/>
        <rFont val="Times New Roman"/>
        <family val="1"/>
      </rPr>
      <t>Han, Chin-Chuan</t>
    </r>
    <phoneticPr fontId="3" type="noConversion"/>
  </si>
  <si>
    <t>Bluetooth-Based Healthcare Information and Medical Resource Management System</t>
  </si>
  <si>
    <t>EI</t>
    <phoneticPr fontId="3" type="noConversion"/>
  </si>
  <si>
    <t>https://drive.google.com/file/d/1Bh9MIwyRkhaCK5XXDnSdAFxFbWGuBTz3/view</t>
    <phoneticPr fontId="3" type="noConversion"/>
  </si>
  <si>
    <t>2519-6081</t>
    <phoneticPr fontId="3" type="noConversion"/>
  </si>
  <si>
    <t>74</t>
    <phoneticPr fontId="3" type="noConversion"/>
  </si>
  <si>
    <r>
      <t>SCIE</t>
    </r>
    <r>
      <rPr>
        <sz val="12"/>
        <color indexed="8"/>
        <rFont val="新細明體"/>
        <family val="1"/>
        <charset val="136"/>
      </rPr>
      <t>：</t>
    </r>
    <r>
      <rPr>
        <sz val="12"/>
        <color rgb="FF000000"/>
        <rFont val="Times New Roman"/>
        <family val="1"/>
      </rPr>
      <t>1</t>
    </r>
    <r>
      <rPr>
        <sz val="12"/>
        <color indexed="8"/>
        <rFont val="新細明體"/>
        <family val="1"/>
        <charset val="136"/>
      </rPr>
      <t>、</t>
    </r>
    <r>
      <rPr>
        <sz val="12"/>
        <color rgb="FF000000"/>
        <rFont val="Times New Roman"/>
        <family val="1"/>
      </rPr>
      <t>SSCI</t>
    </r>
    <r>
      <rPr>
        <sz val="12"/>
        <color rgb="FF000000"/>
        <rFont val="新細明體"/>
        <family val="1"/>
        <charset val="136"/>
      </rPr>
      <t>：</t>
    </r>
    <r>
      <rPr>
        <sz val="12"/>
        <color rgb="FF000000"/>
        <rFont val="Times New Roman"/>
        <family val="1"/>
      </rPr>
      <t>1</t>
    </r>
    <r>
      <rPr>
        <sz val="12"/>
        <color rgb="FF000000"/>
        <rFont val="新細明體"/>
        <family val="1"/>
        <charset val="136"/>
      </rPr>
      <t>、</t>
    </r>
    <r>
      <rPr>
        <sz val="12"/>
        <color indexed="8"/>
        <rFont val="Times New Roman"/>
        <family val="1"/>
      </rPr>
      <t xml:space="preserve">  </t>
    </r>
    <r>
      <rPr>
        <sz val="12"/>
        <color indexed="8"/>
        <rFont val="新細明體"/>
        <family val="1"/>
        <charset val="136"/>
      </rPr>
      <t>其他：</t>
    </r>
    <r>
      <rPr>
        <sz val="12"/>
        <color indexed="8"/>
        <rFont val="Times New Roman"/>
        <family val="1"/>
      </rPr>
      <t>1</t>
    </r>
    <phoneticPr fontId="3" type="noConversion"/>
  </si>
  <si>
    <r>
      <rPr>
        <b/>
        <sz val="15"/>
        <color indexed="8"/>
        <rFont val="新細明體"/>
        <family val="1"/>
        <charset val="136"/>
      </rPr>
      <t>臺灣語文與傳播學系</t>
    </r>
    <r>
      <rPr>
        <b/>
        <sz val="15"/>
        <color indexed="8"/>
        <rFont val="Times New Roman"/>
        <family val="1"/>
      </rPr>
      <t xml:space="preserve">  </t>
    </r>
    <r>
      <rPr>
        <b/>
        <sz val="15"/>
        <color indexed="8"/>
        <rFont val="新細明體"/>
        <family val="1"/>
        <charset val="136"/>
      </rPr>
      <t>小計</t>
    </r>
    <phoneticPr fontId="3" type="noConversion"/>
  </si>
  <si>
    <r>
      <t>TH</t>
    </r>
    <r>
      <rPr>
        <sz val="12"/>
        <color rgb="FF000000"/>
        <rFont val="Times New Roman"/>
        <family val="1"/>
      </rPr>
      <t>CI</t>
    </r>
    <r>
      <rPr>
        <sz val="12"/>
        <color rgb="FF000000"/>
        <rFont val="新細明體"/>
        <family val="1"/>
        <charset val="136"/>
      </rPr>
      <t>：</t>
    </r>
    <r>
      <rPr>
        <sz val="12"/>
        <color rgb="FF000000"/>
        <rFont val="Times New Roman"/>
        <family val="1"/>
      </rPr>
      <t>1</t>
    </r>
    <phoneticPr fontId="3" type="noConversion"/>
  </si>
  <si>
    <r>
      <rPr>
        <sz val="12"/>
        <color rgb="FF000000"/>
        <rFont val="Times New Roman"/>
        <family val="1"/>
      </rPr>
      <t>TSSCI</t>
    </r>
    <r>
      <rPr>
        <sz val="12"/>
        <color rgb="FF000000"/>
        <rFont val="新細明體"/>
        <family val="1"/>
        <charset val="136"/>
      </rPr>
      <t>：</t>
    </r>
    <r>
      <rPr>
        <sz val="12"/>
        <color rgb="FF000000"/>
        <rFont val="Times New Roman"/>
        <family val="1"/>
      </rPr>
      <t>1</t>
    </r>
    <r>
      <rPr>
        <sz val="12"/>
        <color rgb="FF000000"/>
        <rFont val="新細明體"/>
        <family val="1"/>
        <charset val="136"/>
      </rPr>
      <t>、</t>
    </r>
    <r>
      <rPr>
        <sz val="12"/>
        <color indexed="8"/>
        <rFont val="Times New Roman"/>
        <family val="1"/>
      </rPr>
      <t xml:space="preserve">  </t>
    </r>
    <r>
      <rPr>
        <sz val="12"/>
        <color indexed="8"/>
        <rFont val="新細明體"/>
        <family val="1"/>
        <charset val="136"/>
      </rPr>
      <t>其他：</t>
    </r>
    <r>
      <rPr>
        <sz val="12"/>
        <color indexed="8"/>
        <rFont val="Times New Roman"/>
        <family val="1"/>
      </rPr>
      <t>1</t>
    </r>
    <phoneticPr fontId="3" type="noConversion"/>
  </si>
  <si>
    <t>SCIE; SSCI</t>
    <phoneticPr fontId="3" type="noConversion"/>
  </si>
  <si>
    <r>
      <rPr>
        <sz val="12"/>
        <color rgb="FF000000"/>
        <rFont val="Times New Roman"/>
        <family val="1"/>
      </rPr>
      <t>SCIE</t>
    </r>
    <r>
      <rPr>
        <sz val="12"/>
        <color rgb="FF000000"/>
        <rFont val="新細明體"/>
        <family val="1"/>
        <charset val="136"/>
      </rPr>
      <t>：</t>
    </r>
    <r>
      <rPr>
        <sz val="12"/>
        <color rgb="FF000000"/>
        <rFont val="Times New Roman"/>
        <family val="1"/>
      </rPr>
      <t>1</t>
    </r>
    <r>
      <rPr>
        <sz val="12"/>
        <color rgb="FF000000"/>
        <rFont val="新細明體"/>
        <family val="1"/>
        <charset val="136"/>
      </rPr>
      <t>、</t>
    </r>
    <r>
      <rPr>
        <sz val="12"/>
        <color rgb="FF000000"/>
        <rFont val="Times New Roman"/>
        <family val="1"/>
      </rPr>
      <t>SCIE/SSCI</t>
    </r>
    <r>
      <rPr>
        <sz val="12"/>
        <color rgb="FF000000"/>
        <rFont val="新細明體"/>
        <family val="1"/>
        <charset val="136"/>
      </rPr>
      <t>：</t>
    </r>
    <r>
      <rPr>
        <sz val="12"/>
        <color rgb="FF000000"/>
        <rFont val="Times New Roman"/>
        <family val="1"/>
      </rPr>
      <t>1</t>
    </r>
    <r>
      <rPr>
        <sz val="12"/>
        <color rgb="FF000000"/>
        <rFont val="新細明體"/>
        <family val="1"/>
        <charset val="136"/>
      </rPr>
      <t>、</t>
    </r>
    <r>
      <rPr>
        <sz val="12"/>
        <color rgb="FF000000"/>
        <rFont val="Times New Roman"/>
        <family val="1"/>
      </rPr>
      <t>SSCI</t>
    </r>
    <r>
      <rPr>
        <sz val="12"/>
        <color rgb="FF000000"/>
        <rFont val="新細明體"/>
        <family val="1"/>
        <charset val="136"/>
      </rPr>
      <t>：</t>
    </r>
    <r>
      <rPr>
        <sz val="12"/>
        <color rgb="FF000000"/>
        <rFont val="Times New Roman"/>
        <family val="1"/>
      </rPr>
      <t>1</t>
    </r>
    <r>
      <rPr>
        <sz val="12"/>
        <color rgb="FF000000"/>
        <rFont val="新細明體"/>
        <family val="1"/>
        <charset val="136"/>
      </rPr>
      <t>、</t>
    </r>
    <r>
      <rPr>
        <sz val="12"/>
        <color indexed="8"/>
        <rFont val="Times New Roman"/>
        <family val="1"/>
      </rPr>
      <t xml:space="preserve">  </t>
    </r>
    <r>
      <rPr>
        <sz val="12"/>
        <color indexed="8"/>
        <rFont val="新細明體"/>
        <family val="1"/>
        <charset val="136"/>
      </rPr>
      <t>其他：</t>
    </r>
    <r>
      <rPr>
        <sz val="12"/>
        <color indexed="8"/>
        <rFont val="Times New Roman"/>
        <family val="1"/>
      </rPr>
      <t>1</t>
    </r>
    <phoneticPr fontId="3" type="noConversion"/>
  </si>
  <si>
    <r>
      <rPr>
        <sz val="12"/>
        <color rgb="FF000000"/>
        <rFont val="Times New Roman"/>
        <family val="1"/>
      </rPr>
      <t>SCIE</t>
    </r>
    <r>
      <rPr>
        <sz val="12"/>
        <color rgb="FF000000"/>
        <rFont val="新細明體"/>
        <family val="1"/>
        <charset val="136"/>
      </rPr>
      <t>：</t>
    </r>
    <r>
      <rPr>
        <sz val="12"/>
        <color rgb="FF000000"/>
        <rFont val="Times New Roman"/>
        <family val="1"/>
      </rPr>
      <t>11</t>
    </r>
    <r>
      <rPr>
        <sz val="12"/>
        <color rgb="FF000000"/>
        <rFont val="新細明體"/>
        <family val="1"/>
        <charset val="136"/>
      </rPr>
      <t>、</t>
    </r>
    <r>
      <rPr>
        <sz val="12"/>
        <color indexed="8"/>
        <rFont val="新細明體"/>
        <family val="1"/>
        <charset val="136"/>
      </rPr>
      <t>其他：</t>
    </r>
    <r>
      <rPr>
        <sz val="12"/>
        <color indexed="8"/>
        <rFont val="Times New Roman"/>
        <family val="1"/>
      </rPr>
      <t>1</t>
    </r>
    <phoneticPr fontId="3" type="noConversion"/>
  </si>
  <si>
    <r>
      <rPr>
        <b/>
        <sz val="15"/>
        <color indexed="8"/>
        <rFont val="新細明體"/>
        <family val="1"/>
        <charset val="136"/>
      </rPr>
      <t>工程轉譯醫學國際碩士學位學程</t>
    </r>
    <r>
      <rPr>
        <b/>
        <sz val="15"/>
        <color indexed="8"/>
        <rFont val="Times New Roman"/>
        <family val="1"/>
      </rPr>
      <t xml:space="preserve">  </t>
    </r>
    <r>
      <rPr>
        <b/>
        <sz val="15"/>
        <color indexed="8"/>
        <rFont val="新細明體"/>
        <family val="1"/>
        <charset val="136"/>
      </rPr>
      <t>小計</t>
    </r>
    <phoneticPr fontId="3" type="noConversion"/>
  </si>
  <si>
    <r>
      <rPr>
        <b/>
        <sz val="15"/>
        <color indexed="8"/>
        <rFont val="新細明體"/>
        <family val="1"/>
        <charset val="136"/>
      </rPr>
      <t>化學工程學系</t>
    </r>
    <r>
      <rPr>
        <b/>
        <sz val="15"/>
        <color indexed="8"/>
        <rFont val="Times New Roman"/>
        <family val="1"/>
      </rPr>
      <t xml:space="preserve">  </t>
    </r>
    <r>
      <rPr>
        <b/>
        <sz val="15"/>
        <color indexed="8"/>
        <rFont val="新細明體"/>
        <family val="1"/>
        <charset val="136"/>
      </rPr>
      <t>小計</t>
    </r>
    <phoneticPr fontId="3" type="noConversion"/>
  </si>
  <si>
    <r>
      <rPr>
        <b/>
        <sz val="15"/>
        <color indexed="8"/>
        <rFont val="新細明體"/>
        <family val="1"/>
        <charset val="136"/>
      </rPr>
      <t>材料科學工程學系</t>
    </r>
    <r>
      <rPr>
        <b/>
        <sz val="15"/>
        <color indexed="8"/>
        <rFont val="Times New Roman"/>
        <family val="1"/>
      </rPr>
      <t xml:space="preserve">  </t>
    </r>
    <r>
      <rPr>
        <b/>
        <sz val="15"/>
        <color indexed="8"/>
        <rFont val="新細明體"/>
        <family val="1"/>
        <charset val="136"/>
      </rPr>
      <t>小計</t>
    </r>
    <phoneticPr fontId="3" type="noConversion"/>
  </si>
  <si>
    <r>
      <t>SCIE</t>
    </r>
    <r>
      <rPr>
        <sz val="12"/>
        <color rgb="FF000000"/>
        <rFont val="新細明體"/>
        <family val="1"/>
        <charset val="136"/>
      </rPr>
      <t>：</t>
    </r>
    <r>
      <rPr>
        <sz val="12"/>
        <color rgb="FF000000"/>
        <rFont val="Times New Roman"/>
        <family val="1"/>
      </rPr>
      <t>25</t>
    </r>
    <phoneticPr fontId="3" type="noConversion"/>
  </si>
  <si>
    <r>
      <t>SCIE</t>
    </r>
    <r>
      <rPr>
        <sz val="12"/>
        <color rgb="FF000000"/>
        <rFont val="新細明體"/>
        <family val="1"/>
        <charset val="136"/>
      </rPr>
      <t>：</t>
    </r>
    <r>
      <rPr>
        <sz val="12"/>
        <color rgb="FF000000"/>
        <rFont val="Times New Roman"/>
        <family val="1"/>
      </rPr>
      <t>3</t>
    </r>
    <r>
      <rPr>
        <sz val="12"/>
        <color rgb="FF000000"/>
        <rFont val="新細明體"/>
        <family val="1"/>
        <charset val="136"/>
      </rPr>
      <t>、其他：</t>
    </r>
    <r>
      <rPr>
        <sz val="12"/>
        <color rgb="FF000000"/>
        <rFont val="Times New Roman"/>
        <family val="1"/>
      </rPr>
      <t>1</t>
    </r>
    <phoneticPr fontId="3" type="noConversion"/>
  </si>
  <si>
    <r>
      <rPr>
        <b/>
        <sz val="15"/>
        <color rgb="FF000000"/>
        <rFont val="微軟正黑體"/>
        <family val="1"/>
        <charset val="136"/>
      </rPr>
      <t>工業設計學系</t>
    </r>
    <r>
      <rPr>
        <b/>
        <sz val="15"/>
        <color indexed="8"/>
        <rFont val="Times New Roman"/>
        <family val="1"/>
      </rPr>
      <t xml:space="preserve">  </t>
    </r>
    <r>
      <rPr>
        <b/>
        <sz val="15"/>
        <color indexed="8"/>
        <rFont val="新細明體"/>
        <family val="1"/>
        <charset val="136"/>
      </rPr>
      <t>小計</t>
    </r>
    <phoneticPr fontId="3" type="noConversion"/>
  </si>
  <si>
    <r>
      <t>SCIE</t>
    </r>
    <r>
      <rPr>
        <sz val="12"/>
        <color rgb="FF000000"/>
        <rFont val="新細明體"/>
        <family val="1"/>
        <charset val="136"/>
      </rPr>
      <t>：</t>
    </r>
    <r>
      <rPr>
        <sz val="12"/>
        <color rgb="FF000000"/>
        <rFont val="Times New Roman"/>
        <family val="1"/>
      </rPr>
      <t>1</t>
    </r>
    <phoneticPr fontId="3" type="noConversion"/>
  </si>
  <si>
    <r>
      <rPr>
        <b/>
        <sz val="15"/>
        <color rgb="FF000000"/>
        <rFont val="微軟正黑體"/>
        <family val="1"/>
        <charset val="136"/>
      </rPr>
      <t>建築學系</t>
    </r>
    <r>
      <rPr>
        <b/>
        <sz val="15"/>
        <color indexed="8"/>
        <rFont val="Times New Roman"/>
        <family val="1"/>
      </rPr>
      <t xml:space="preserve"> </t>
    </r>
    <r>
      <rPr>
        <b/>
        <sz val="15"/>
        <color indexed="8"/>
        <rFont val="新細明體"/>
        <family val="1"/>
        <charset val="136"/>
      </rPr>
      <t>小計</t>
    </r>
    <phoneticPr fontId="3" type="noConversion"/>
  </si>
  <si>
    <r>
      <t>SCIE</t>
    </r>
    <r>
      <rPr>
        <sz val="12"/>
        <color rgb="FF000000"/>
        <rFont val="微軟正黑體"/>
        <family val="1"/>
        <charset val="136"/>
      </rPr>
      <t>：</t>
    </r>
    <r>
      <rPr>
        <sz val="12"/>
        <color rgb="FF000000"/>
        <rFont val="Times New Roman"/>
        <family val="1"/>
      </rPr>
      <t>10</t>
    </r>
    <r>
      <rPr>
        <sz val="12"/>
        <color rgb="FF000000"/>
        <rFont val="微軟正黑體"/>
        <family val="1"/>
        <charset val="136"/>
      </rPr>
      <t>、其他：</t>
    </r>
    <r>
      <rPr>
        <sz val="12"/>
        <color rgb="FF000000"/>
        <rFont val="Times New Roman"/>
        <family val="1"/>
      </rPr>
      <t>1</t>
    </r>
    <phoneticPr fontId="3" type="noConversion"/>
  </si>
  <si>
    <r>
      <rPr>
        <b/>
        <sz val="15"/>
        <color rgb="FF000000"/>
        <rFont val="微軟正黑體"/>
        <family val="1"/>
        <charset val="136"/>
      </rPr>
      <t>光電工程學系</t>
    </r>
    <r>
      <rPr>
        <b/>
        <sz val="15"/>
        <color indexed="8"/>
        <rFont val="Times New Roman"/>
        <family val="1"/>
      </rPr>
      <t xml:space="preserve"> </t>
    </r>
    <r>
      <rPr>
        <b/>
        <sz val="15"/>
        <color indexed="8"/>
        <rFont val="新細明體"/>
        <family val="1"/>
        <charset val="136"/>
      </rPr>
      <t>小計</t>
    </r>
    <phoneticPr fontId="3" type="noConversion"/>
  </si>
  <si>
    <r>
      <rPr>
        <b/>
        <sz val="15"/>
        <color rgb="FF000000"/>
        <rFont val="微軟正黑體"/>
        <family val="1"/>
        <charset val="136"/>
      </rPr>
      <t>資訊工程學系</t>
    </r>
    <r>
      <rPr>
        <b/>
        <sz val="15"/>
        <color indexed="8"/>
        <rFont val="Times New Roman"/>
        <family val="1"/>
      </rPr>
      <t xml:space="preserve"> </t>
    </r>
    <r>
      <rPr>
        <b/>
        <sz val="15"/>
        <color indexed="8"/>
        <rFont val="新細明體"/>
        <family val="1"/>
        <charset val="136"/>
      </rPr>
      <t>小計</t>
    </r>
    <phoneticPr fontId="3" type="noConversion"/>
  </si>
  <si>
    <r>
      <t>SCIE</t>
    </r>
    <r>
      <rPr>
        <sz val="12"/>
        <color rgb="FF000000"/>
        <rFont val="微軟正黑體"/>
        <family val="1"/>
        <charset val="136"/>
      </rPr>
      <t>：</t>
    </r>
    <r>
      <rPr>
        <sz val="12"/>
        <color rgb="FF000000"/>
        <rFont val="Times New Roman"/>
        <family val="1"/>
      </rPr>
      <t>5</t>
    </r>
    <phoneticPr fontId="3" type="noConversion"/>
  </si>
  <si>
    <r>
      <rPr>
        <b/>
        <sz val="15"/>
        <color rgb="FF000000"/>
        <rFont val="微軟正黑體"/>
        <family val="1"/>
        <charset val="136"/>
      </rPr>
      <t>電子工程學系</t>
    </r>
    <r>
      <rPr>
        <b/>
        <sz val="15"/>
        <color indexed="8"/>
        <rFont val="Times New Roman"/>
        <family val="1"/>
      </rPr>
      <t xml:space="preserve"> </t>
    </r>
    <r>
      <rPr>
        <b/>
        <sz val="15"/>
        <color indexed="8"/>
        <rFont val="新細明體"/>
        <family val="1"/>
        <charset val="136"/>
      </rPr>
      <t>小計</t>
    </r>
    <phoneticPr fontId="3" type="noConversion"/>
  </si>
  <si>
    <r>
      <t>SCIE</t>
    </r>
    <r>
      <rPr>
        <sz val="12"/>
        <color rgb="FF000000"/>
        <rFont val="微軟正黑體"/>
        <family val="1"/>
        <charset val="136"/>
      </rPr>
      <t>：</t>
    </r>
    <r>
      <rPr>
        <sz val="12"/>
        <color rgb="FF000000"/>
        <rFont val="Times New Roman"/>
        <family val="1"/>
      </rPr>
      <t>14</t>
    </r>
    <phoneticPr fontId="3" type="noConversion"/>
  </si>
  <si>
    <r>
      <rPr>
        <b/>
        <sz val="15"/>
        <color rgb="FF000000"/>
        <rFont val="微軟正黑體"/>
        <family val="1"/>
        <charset val="136"/>
      </rPr>
      <t>電機工程學系</t>
    </r>
    <r>
      <rPr>
        <b/>
        <sz val="15"/>
        <color indexed="8"/>
        <rFont val="Times New Roman"/>
        <family val="1"/>
      </rPr>
      <t xml:space="preserve"> </t>
    </r>
    <r>
      <rPr>
        <b/>
        <sz val="15"/>
        <color indexed="8"/>
        <rFont val="新細明體"/>
        <family val="1"/>
        <charset val="136"/>
      </rPr>
      <t>小計</t>
    </r>
    <phoneticPr fontId="3" type="noConversion"/>
  </si>
  <si>
    <r>
      <rPr>
        <b/>
        <sz val="15"/>
        <color rgb="FF000000"/>
        <rFont val="微軟正黑體"/>
        <family val="1"/>
        <charset val="136"/>
      </rPr>
      <t>財務金融學系</t>
    </r>
    <r>
      <rPr>
        <b/>
        <sz val="15"/>
        <color indexed="8"/>
        <rFont val="Times New Roman"/>
        <family val="1"/>
      </rPr>
      <t xml:space="preserve"> </t>
    </r>
    <r>
      <rPr>
        <b/>
        <sz val="15"/>
        <color indexed="8"/>
        <rFont val="新細明體"/>
        <family val="1"/>
        <charset val="136"/>
      </rPr>
      <t>小計</t>
    </r>
    <phoneticPr fontId="3" type="noConversion"/>
  </si>
  <si>
    <r>
      <t>SCIE</t>
    </r>
    <r>
      <rPr>
        <sz val="12"/>
        <color rgb="FF000000"/>
        <rFont val="微軟正黑體"/>
        <family val="1"/>
        <charset val="136"/>
      </rPr>
      <t>：</t>
    </r>
    <r>
      <rPr>
        <sz val="12"/>
        <color rgb="FF000000"/>
        <rFont val="Times New Roman"/>
        <family val="1"/>
      </rPr>
      <t>1</t>
    </r>
    <r>
      <rPr>
        <sz val="12"/>
        <color rgb="FF000000"/>
        <rFont val="新細明體"/>
        <family val="1"/>
        <charset val="136"/>
      </rPr>
      <t>、</t>
    </r>
    <r>
      <rPr>
        <sz val="12"/>
        <color rgb="FF000000"/>
        <rFont val="Times New Roman"/>
        <family val="1"/>
      </rPr>
      <t>SSCI</t>
    </r>
    <r>
      <rPr>
        <sz val="12"/>
        <color rgb="FF000000"/>
        <rFont val="新細明體"/>
        <family val="1"/>
        <charset val="136"/>
      </rPr>
      <t>：</t>
    </r>
    <r>
      <rPr>
        <sz val="12"/>
        <color rgb="FF000000"/>
        <rFont val="Times New Roman"/>
        <family val="1"/>
      </rPr>
      <t>1</t>
    </r>
    <phoneticPr fontId="3" type="noConversion"/>
  </si>
  <si>
    <r>
      <rPr>
        <b/>
        <sz val="15"/>
        <color rgb="FF000000"/>
        <rFont val="新細明體"/>
        <family val="1"/>
        <charset val="136"/>
      </rPr>
      <t>經營管理學系</t>
    </r>
    <r>
      <rPr>
        <b/>
        <sz val="15"/>
        <color indexed="8"/>
        <rFont val="Times New Roman"/>
        <family val="1"/>
      </rPr>
      <t xml:space="preserve"> </t>
    </r>
    <r>
      <rPr>
        <b/>
        <sz val="15"/>
        <color indexed="8"/>
        <rFont val="新細明體"/>
        <family val="1"/>
        <charset val="136"/>
      </rPr>
      <t>小計</t>
    </r>
    <phoneticPr fontId="3" type="noConversion"/>
  </si>
  <si>
    <r>
      <rPr>
        <b/>
        <sz val="15"/>
        <color rgb="FF000000"/>
        <rFont val="新細明體"/>
        <family val="1"/>
        <charset val="136"/>
      </rPr>
      <t>資訊管理學系</t>
    </r>
    <r>
      <rPr>
        <b/>
        <sz val="15"/>
        <color indexed="8"/>
        <rFont val="Times New Roman"/>
        <family val="1"/>
      </rPr>
      <t xml:space="preserve"> </t>
    </r>
    <r>
      <rPr>
        <b/>
        <sz val="15"/>
        <color indexed="8"/>
        <rFont val="新細明體"/>
        <family val="1"/>
        <charset val="136"/>
      </rPr>
      <t>小計</t>
    </r>
    <phoneticPr fontId="3" type="noConversion"/>
  </si>
  <si>
    <r>
      <t>SCIE</t>
    </r>
    <r>
      <rPr>
        <sz val="12"/>
        <color rgb="FF000000"/>
        <rFont val="新細明體"/>
        <family val="1"/>
        <charset val="136"/>
      </rPr>
      <t>：</t>
    </r>
    <r>
      <rPr>
        <sz val="12"/>
        <color rgb="FF000000"/>
        <rFont val="Times New Roman"/>
        <family val="1"/>
      </rPr>
      <t>1</t>
    </r>
    <r>
      <rPr>
        <sz val="12"/>
        <color rgb="FF000000"/>
        <rFont val="新細明體"/>
        <family val="1"/>
        <charset val="136"/>
      </rPr>
      <t>、</t>
    </r>
    <r>
      <rPr>
        <sz val="12"/>
        <color rgb="FF000000"/>
        <rFont val="Times New Roman"/>
        <family val="1"/>
      </rPr>
      <t>SSCI</t>
    </r>
    <r>
      <rPr>
        <sz val="12"/>
        <color rgb="FF000000"/>
        <rFont val="新細明體"/>
        <family val="1"/>
        <charset val="136"/>
      </rPr>
      <t>：</t>
    </r>
    <r>
      <rPr>
        <sz val="12"/>
        <color rgb="FF000000"/>
        <rFont val="Times New Roman"/>
        <family val="1"/>
      </rPr>
      <t>1</t>
    </r>
    <phoneticPr fontId="3" type="noConversion"/>
  </si>
  <si>
    <t>1</t>
    <phoneticPr fontId="3" type="noConversion"/>
  </si>
  <si>
    <t>2</t>
    <phoneticPr fontId="3" type="noConversion"/>
  </si>
  <si>
    <r>
      <rPr>
        <sz val="10"/>
        <color theme="6" tint="-0.249977111117893"/>
        <rFont val="細明體"/>
        <family val="3"/>
        <charset val="136"/>
      </rPr>
      <t>人文社會學院</t>
    </r>
  </si>
  <si>
    <r>
      <rPr>
        <sz val="10"/>
        <color theme="6" tint="-0.249977111117893"/>
        <rFont val="微軟正黑體"/>
        <family val="2"/>
        <charset val="136"/>
      </rPr>
      <t>華語文學系</t>
    </r>
    <phoneticPr fontId="3" type="noConversion"/>
  </si>
  <si>
    <r>
      <rPr>
        <sz val="10"/>
        <color theme="6" tint="-0.249977111117893"/>
        <rFont val="微軟正黑體"/>
        <family val="2"/>
        <charset val="136"/>
      </rPr>
      <t>英日韓為母語的學習者使用華語「和」與「跟」之偏誤分析</t>
    </r>
    <phoneticPr fontId="3" type="noConversion"/>
  </si>
  <si>
    <r>
      <rPr>
        <sz val="10"/>
        <color theme="6" tint="-0.249977111117893"/>
        <rFont val="新細明體"/>
        <family val="1"/>
        <charset val="136"/>
      </rPr>
      <t>人文社會學院</t>
    </r>
    <phoneticPr fontId="3" type="noConversion"/>
  </si>
  <si>
    <r>
      <rPr>
        <sz val="10"/>
        <color theme="1"/>
        <rFont val="細明體"/>
        <family val="3"/>
        <charset val="136"/>
      </rPr>
      <t>人文社會學院</t>
    </r>
  </si>
  <si>
    <r>
      <rPr>
        <sz val="10"/>
        <color theme="6" tint="-0.249977111117893"/>
        <rFont val="微軟正黑體"/>
        <family val="2"/>
        <charset val="136"/>
      </rPr>
      <t>臺灣語文與傳播學系</t>
    </r>
    <phoneticPr fontId="3" type="noConversion"/>
  </si>
  <si>
    <r>
      <rPr>
        <sz val="10"/>
        <color theme="6" tint="-0.249977111117893"/>
        <rFont val="新細明體"/>
        <family val="1"/>
        <charset val="136"/>
      </rPr>
      <t>客家學院</t>
    </r>
    <phoneticPr fontId="3" type="noConversion"/>
  </si>
  <si>
    <r>
      <rPr>
        <sz val="10"/>
        <color theme="6" tint="-0.249977111117893"/>
        <rFont val="微軟正黑體"/>
        <family val="2"/>
        <charset val="136"/>
      </rPr>
      <t>文化創意與數位行銷學系</t>
    </r>
    <phoneticPr fontId="3" type="noConversion"/>
  </si>
  <si>
    <r>
      <rPr>
        <sz val="10"/>
        <color theme="6" tint="-0.249977111117893"/>
        <rFont val="微軟正黑體"/>
        <family val="2"/>
        <charset val="136"/>
      </rPr>
      <t>民俗曲藝</t>
    </r>
    <phoneticPr fontId="3" type="noConversion"/>
  </si>
  <si>
    <r>
      <rPr>
        <sz val="10"/>
        <color theme="6" tint="-0.249977111117893"/>
        <rFont val="細明體"/>
        <family val="3"/>
        <charset val="136"/>
      </rPr>
      <t>客家學院</t>
    </r>
  </si>
  <si>
    <r>
      <rPr>
        <sz val="10"/>
        <color theme="6" tint="-0.249977111117893"/>
        <rFont val="微軟正黑體"/>
        <family val="2"/>
        <charset val="136"/>
      </rPr>
      <t>文化研究季刊</t>
    </r>
    <phoneticPr fontId="3" type="noConversion"/>
  </si>
  <si>
    <r>
      <rPr>
        <sz val="10"/>
        <color theme="6" tint="-0.249977111117893"/>
        <rFont val="新細明體"/>
        <family val="1"/>
        <charset val="136"/>
      </rPr>
      <t>其他</t>
    </r>
    <phoneticPr fontId="3" type="noConversion"/>
  </si>
  <si>
    <r>
      <rPr>
        <sz val="10"/>
        <color theme="6" tint="-0.249977111117893"/>
        <rFont val="微軟正黑體"/>
        <family val="2"/>
        <charset val="136"/>
      </rPr>
      <t>文化觀光產業學系</t>
    </r>
    <phoneticPr fontId="3" type="noConversion"/>
  </si>
  <si>
    <r>
      <rPr>
        <sz val="10"/>
        <color theme="6" tint="-0.249977111117893"/>
        <rFont val="微軟正黑體"/>
        <family val="2"/>
        <charset val="136"/>
      </rPr>
      <t>大學通識課程融入食農與環境議題之分析與探討</t>
    </r>
    <phoneticPr fontId="3" type="noConversion"/>
  </si>
  <si>
    <r>
      <rPr>
        <sz val="10"/>
        <color theme="1"/>
        <rFont val="細明體"/>
        <family val="3"/>
        <charset val="136"/>
      </rPr>
      <t>客家學院</t>
    </r>
  </si>
  <si>
    <r>
      <rPr>
        <sz val="10"/>
        <color theme="6" tint="-0.249977111117893"/>
        <rFont val="新細明體"/>
        <family val="1"/>
        <charset val="136"/>
      </rPr>
      <t>理工學院</t>
    </r>
    <phoneticPr fontId="3" type="noConversion"/>
  </si>
  <si>
    <r>
      <rPr>
        <sz val="10"/>
        <color theme="6" tint="-0.249977111117893"/>
        <rFont val="微軟正黑體"/>
        <family val="2"/>
        <charset val="136"/>
      </rPr>
      <t>土木與防災工程學系</t>
    </r>
    <phoneticPr fontId="3" type="noConversion"/>
  </si>
  <si>
    <r>
      <rPr>
        <sz val="10"/>
        <color theme="1"/>
        <rFont val="細明體"/>
        <family val="3"/>
        <charset val="136"/>
      </rPr>
      <t>理工學院</t>
    </r>
  </si>
  <si>
    <r>
      <rPr>
        <sz val="10"/>
        <color theme="6" tint="-0.249977111117893"/>
        <rFont val="細明體"/>
        <family val="3"/>
        <charset val="136"/>
      </rPr>
      <t>理工學院</t>
    </r>
  </si>
  <si>
    <r>
      <rPr>
        <sz val="10"/>
        <color theme="6" tint="-0.249977111117893"/>
        <rFont val="微軟正黑體"/>
        <family val="2"/>
        <charset val="136"/>
      </rPr>
      <t>工程轉譯醫學國際碩士學位學程</t>
    </r>
  </si>
  <si>
    <r>
      <t>SCIE</t>
    </r>
    <r>
      <rPr>
        <sz val="12"/>
        <color rgb="FF000000"/>
        <rFont val="新細明體"/>
        <family val="1"/>
        <charset val="136"/>
      </rPr>
      <t>：</t>
    </r>
    <r>
      <rPr>
        <sz val="12"/>
        <color rgb="FF000000"/>
        <rFont val="Times New Roman"/>
        <family val="1"/>
      </rPr>
      <t>10</t>
    </r>
    <phoneticPr fontId="3" type="noConversion"/>
  </si>
  <si>
    <r>
      <rPr>
        <sz val="10"/>
        <color theme="6" tint="-0.249977111117893"/>
        <rFont val="微軟正黑體"/>
        <family val="2"/>
        <charset val="136"/>
      </rPr>
      <t>化學工程學系</t>
    </r>
    <phoneticPr fontId="3" type="noConversion"/>
  </si>
  <si>
    <r>
      <rPr>
        <sz val="10"/>
        <color theme="6" tint="-0.249977111117893"/>
        <rFont val="微軟正黑體"/>
        <family val="2"/>
        <charset val="136"/>
      </rPr>
      <t>林永昇</t>
    </r>
    <r>
      <rPr>
        <sz val="10"/>
        <color theme="6" tint="-0.249977111117893"/>
        <rFont val="Times New Roman"/>
        <family val="1"/>
      </rPr>
      <t>*</t>
    </r>
    <phoneticPr fontId="3" type="noConversion"/>
  </si>
  <si>
    <r>
      <rPr>
        <sz val="10"/>
        <color theme="6" tint="-0.249977111117893"/>
        <rFont val="微軟正黑體"/>
        <family val="2"/>
        <charset val="136"/>
      </rPr>
      <t>材料科學工程學系</t>
    </r>
    <phoneticPr fontId="3" type="noConversion"/>
  </si>
  <si>
    <r>
      <rPr>
        <sz val="10"/>
        <color indexed="8"/>
        <rFont val="新細明體"/>
        <family val="1"/>
        <charset val="136"/>
      </rPr>
      <t>謝</t>
    </r>
    <r>
      <rPr>
        <sz val="10"/>
        <color indexed="8"/>
        <rFont val="微軟正黑體"/>
        <family val="2"/>
        <charset val="136"/>
      </rPr>
      <t>健</t>
    </r>
    <r>
      <rPr>
        <sz val="10"/>
        <color indexed="8"/>
        <rFont val="Times New Roman"/>
        <family val="1"/>
      </rPr>
      <t xml:space="preserve">
</t>
    </r>
    <r>
      <rPr>
        <sz val="10"/>
        <color indexed="8"/>
        <rFont val="新細明體"/>
        <family val="1"/>
        <charset val="136"/>
      </rPr>
      <t>許進吉</t>
    </r>
    <phoneticPr fontId="3" type="noConversion"/>
  </si>
  <si>
    <r>
      <rPr>
        <sz val="10"/>
        <color theme="1"/>
        <rFont val="新細明體"/>
        <family val="1"/>
        <charset val="136"/>
      </rPr>
      <t>理工學院</t>
    </r>
    <phoneticPr fontId="3" type="noConversion"/>
  </si>
  <si>
    <r>
      <rPr>
        <sz val="10"/>
        <color indexed="8"/>
        <rFont val="新細明體"/>
        <family val="1"/>
        <charset val="136"/>
      </rPr>
      <t>能源工程學系
材料科學工程學系</t>
    </r>
    <phoneticPr fontId="3" type="noConversion"/>
  </si>
  <si>
    <r>
      <rPr>
        <sz val="10"/>
        <color theme="6" tint="-0.249977111117893"/>
        <rFont val="微軟正黑體"/>
        <family val="2"/>
        <charset val="136"/>
      </rPr>
      <t>機械工程學系</t>
    </r>
    <phoneticPr fontId="3" type="noConversion"/>
  </si>
  <si>
    <r>
      <rPr>
        <sz val="10"/>
        <color theme="6" tint="-0.249977111117893"/>
        <rFont val="微軟正黑體"/>
        <family val="2"/>
        <charset val="136"/>
      </rPr>
      <t>立式六軸數控傘齒輪切齒機之面滾式加工實驗</t>
    </r>
    <phoneticPr fontId="3" type="noConversion"/>
  </si>
  <si>
    <r>
      <rPr>
        <sz val="10"/>
        <color theme="6" tint="-0.249977111117893"/>
        <rFont val="微軟正黑體"/>
        <family val="2"/>
        <charset val="136"/>
      </rPr>
      <t>機械新刊</t>
    </r>
    <phoneticPr fontId="3" type="noConversion"/>
  </si>
  <si>
    <r>
      <rPr>
        <sz val="10"/>
        <color theme="6" tint="-0.249977111117893"/>
        <rFont val="微軟正黑體"/>
        <family val="2"/>
        <charset val="136"/>
      </rPr>
      <t>環境與安全衛生工程學系</t>
    </r>
    <phoneticPr fontId="3" type="noConversion"/>
  </si>
  <si>
    <r>
      <rPr>
        <sz val="10"/>
        <color theme="1"/>
        <rFont val="新細明體"/>
        <family val="1"/>
        <charset val="136"/>
      </rPr>
      <t>設計學院</t>
    </r>
    <phoneticPr fontId="3" type="noConversion"/>
  </si>
  <si>
    <r>
      <rPr>
        <sz val="10"/>
        <color theme="1"/>
        <rFont val="新細明體"/>
        <family val="1"/>
        <charset val="136"/>
      </rPr>
      <t>電資學院</t>
    </r>
    <phoneticPr fontId="3" type="noConversion"/>
  </si>
  <si>
    <r>
      <rPr>
        <sz val="10"/>
        <color theme="1"/>
        <rFont val="細明體"/>
        <family val="3"/>
        <charset val="136"/>
      </rPr>
      <t>電資學院</t>
    </r>
  </si>
  <si>
    <r>
      <rPr>
        <sz val="10"/>
        <color theme="6" tint="-0.249977111117893"/>
        <rFont val="新細明體"/>
        <family val="1"/>
        <charset val="136"/>
      </rPr>
      <t>電資學院</t>
    </r>
    <phoneticPr fontId="3" type="noConversion"/>
  </si>
  <si>
    <r>
      <rPr>
        <sz val="10"/>
        <color theme="6" tint="-0.249977111117893"/>
        <rFont val="微軟正黑體"/>
        <family val="2"/>
        <charset val="136"/>
      </rPr>
      <t>電子工程學系</t>
    </r>
    <phoneticPr fontId="3" type="noConversion"/>
  </si>
  <si>
    <r>
      <rPr>
        <sz val="10"/>
        <color theme="6" tint="-0.249977111117893"/>
        <rFont val="微軟正黑體"/>
        <family val="2"/>
        <charset val="136"/>
      </rPr>
      <t>電機工程學系</t>
    </r>
    <phoneticPr fontId="3" type="noConversion"/>
  </si>
  <si>
    <r>
      <t>SCIE</t>
    </r>
    <r>
      <rPr>
        <sz val="12"/>
        <color rgb="FF000000"/>
        <rFont val="微軟正黑體"/>
        <family val="1"/>
        <charset val="136"/>
      </rPr>
      <t>：</t>
    </r>
    <r>
      <rPr>
        <sz val="12"/>
        <color rgb="FF000000"/>
        <rFont val="Times New Roman"/>
        <family val="1"/>
      </rPr>
      <t>13</t>
    </r>
    <r>
      <rPr>
        <sz val="12"/>
        <color rgb="FF000000"/>
        <rFont val="微軟正黑體"/>
        <family val="1"/>
        <charset val="136"/>
      </rPr>
      <t>、</t>
    </r>
    <r>
      <rPr>
        <sz val="12"/>
        <color rgb="FF000000"/>
        <rFont val="Times New Roman"/>
        <family val="1"/>
      </rPr>
      <t>EI</t>
    </r>
    <r>
      <rPr>
        <sz val="12"/>
        <color rgb="FF000000"/>
        <rFont val="微軟正黑體"/>
        <family val="1"/>
        <charset val="136"/>
      </rPr>
      <t>：</t>
    </r>
    <r>
      <rPr>
        <sz val="12"/>
        <color rgb="FF000000"/>
        <rFont val="Times New Roman"/>
        <family val="1"/>
      </rPr>
      <t>2</t>
    </r>
    <phoneticPr fontId="3" type="noConversion"/>
  </si>
  <si>
    <r>
      <rPr>
        <sz val="10"/>
        <color theme="6" tint="-0.249977111117893"/>
        <rFont val="新細明體"/>
        <family val="1"/>
        <charset val="136"/>
      </rPr>
      <t>管理學院</t>
    </r>
    <phoneticPr fontId="3" type="noConversion"/>
  </si>
  <si>
    <r>
      <rPr>
        <sz val="10"/>
        <color theme="6" tint="-0.249977111117893"/>
        <rFont val="微軟正黑體"/>
        <family val="2"/>
        <charset val="136"/>
      </rPr>
      <t>財務金融學系</t>
    </r>
    <phoneticPr fontId="3" type="noConversion"/>
  </si>
  <si>
    <r>
      <rPr>
        <sz val="10"/>
        <color theme="1"/>
        <rFont val="新細明體"/>
        <family val="1"/>
        <charset val="136"/>
      </rPr>
      <t>管理學院</t>
    </r>
    <phoneticPr fontId="3" type="noConversion"/>
  </si>
  <si>
    <r>
      <rPr>
        <sz val="10"/>
        <color theme="1"/>
        <rFont val="細明體"/>
        <family val="3"/>
        <charset val="136"/>
      </rPr>
      <t>管理學院</t>
    </r>
  </si>
  <si>
    <r>
      <rPr>
        <sz val="10"/>
        <color theme="6" tint="-0.249977111117893"/>
        <rFont val="細明體"/>
        <family val="3"/>
        <charset val="136"/>
      </rPr>
      <t>管理學院</t>
    </r>
  </si>
  <si>
    <r>
      <rPr>
        <sz val="10"/>
        <color theme="6" tint="-0.249977111117893"/>
        <rFont val="微軟正黑體"/>
        <family val="2"/>
        <charset val="136"/>
      </rPr>
      <t>經營管理學系</t>
    </r>
    <phoneticPr fontId="3" type="noConversion"/>
  </si>
  <si>
    <r>
      <t>SCIE</t>
    </r>
    <r>
      <rPr>
        <sz val="12"/>
        <color rgb="FF000000"/>
        <rFont val="微軟正黑體"/>
        <family val="1"/>
        <charset val="136"/>
      </rPr>
      <t>：</t>
    </r>
    <r>
      <rPr>
        <sz val="12"/>
        <color rgb="FF000000"/>
        <rFont val="Times New Roman"/>
        <family val="1"/>
      </rPr>
      <t>3</t>
    </r>
    <r>
      <rPr>
        <sz val="12"/>
        <color rgb="FF000000"/>
        <rFont val="新細明體"/>
        <family val="1"/>
        <charset val="136"/>
      </rPr>
      <t>、</t>
    </r>
    <r>
      <rPr>
        <sz val="12"/>
        <color rgb="FF000000"/>
        <rFont val="Times New Roman"/>
        <family val="1"/>
      </rPr>
      <t>SSCI</t>
    </r>
    <r>
      <rPr>
        <sz val="12"/>
        <color rgb="FF000000"/>
        <rFont val="新細明體"/>
        <family val="1"/>
        <charset val="136"/>
      </rPr>
      <t>：</t>
    </r>
    <r>
      <rPr>
        <sz val="12"/>
        <color rgb="FF000000"/>
        <rFont val="Times New Roman"/>
        <family val="1"/>
      </rPr>
      <t>8</t>
    </r>
    <r>
      <rPr>
        <sz val="12"/>
        <color rgb="FF000000"/>
        <rFont val="Microsoft JhengHei UI"/>
        <family val="1"/>
        <charset val="136"/>
      </rPr>
      <t>、</t>
    </r>
    <r>
      <rPr>
        <sz val="12"/>
        <color rgb="FF000000"/>
        <rFont val="Times New Roman"/>
        <family val="1"/>
      </rPr>
      <t>TSSCI</t>
    </r>
    <r>
      <rPr>
        <sz val="12"/>
        <color rgb="FF000000"/>
        <rFont val="Microsoft JhengHei UI"/>
        <family val="1"/>
        <charset val="136"/>
      </rPr>
      <t>：</t>
    </r>
    <r>
      <rPr>
        <sz val="12"/>
        <color rgb="FF000000"/>
        <rFont val="Times New Roman"/>
        <family val="1"/>
      </rPr>
      <t>1</t>
    </r>
    <r>
      <rPr>
        <sz val="12"/>
        <color rgb="FF000000"/>
        <rFont val="Microsoft JhengHei UI"/>
        <family val="1"/>
        <charset val="136"/>
      </rPr>
      <t>、其他：</t>
    </r>
    <r>
      <rPr>
        <sz val="12"/>
        <color rgb="FF000000"/>
        <rFont val="Times New Roman"/>
        <family val="1"/>
      </rPr>
      <t>1</t>
    </r>
    <phoneticPr fontId="3" type="noConversion"/>
  </si>
  <si>
    <r>
      <rPr>
        <sz val="10"/>
        <color theme="1"/>
        <rFont val="新細明體"/>
        <family val="1"/>
        <charset val="136"/>
      </rPr>
      <t>管理學院
電資學院</t>
    </r>
    <phoneticPr fontId="3" type="noConversion"/>
  </si>
  <si>
    <r>
      <rPr>
        <sz val="10"/>
        <color indexed="8"/>
        <rFont val="新細明體"/>
        <family val="1"/>
        <charset val="136"/>
      </rPr>
      <t>資訊管理學</t>
    </r>
    <r>
      <rPr>
        <sz val="10"/>
        <color rgb="FF000000"/>
        <rFont val="新細明體"/>
        <family val="1"/>
        <charset val="136"/>
      </rPr>
      <t>系</t>
    </r>
    <r>
      <rPr>
        <sz val="10"/>
        <color indexed="8"/>
        <rFont val="Times New Roman"/>
        <family val="1"/>
      </rPr>
      <t xml:space="preserve">
</t>
    </r>
    <r>
      <rPr>
        <sz val="10"/>
        <color indexed="8"/>
        <rFont val="新細明體"/>
        <family val="1"/>
        <charset val="136"/>
      </rPr>
      <t>電機工程學系
資訊工程學系</t>
    </r>
    <phoneticPr fontId="3" type="noConversion"/>
  </si>
  <si>
    <t>6</t>
    <phoneticPr fontId="3" type="noConversion"/>
  </si>
  <si>
    <t>3</t>
    <phoneticPr fontId="3" type="noConversion"/>
  </si>
  <si>
    <t>4</t>
    <phoneticPr fontId="3" type="noConversion"/>
  </si>
  <si>
    <t>8</t>
    <phoneticPr fontId="3" type="noConversion"/>
  </si>
  <si>
    <t>9</t>
    <phoneticPr fontId="3" type="noConversion"/>
  </si>
  <si>
    <r>
      <t>SCIE</t>
    </r>
    <r>
      <rPr>
        <sz val="12"/>
        <color rgb="FF000000"/>
        <rFont val="微軟正黑體"/>
        <family val="1"/>
        <charset val="136"/>
      </rPr>
      <t>：</t>
    </r>
    <r>
      <rPr>
        <sz val="12"/>
        <color rgb="FF000000"/>
        <rFont val="Times New Roman"/>
        <family val="1"/>
      </rPr>
      <t>3</t>
    </r>
    <phoneticPr fontId="3" type="noConversion"/>
  </si>
  <si>
    <t>5</t>
    <phoneticPr fontId="3" type="noConversion"/>
  </si>
  <si>
    <r>
      <rPr>
        <sz val="10"/>
        <color theme="6" tint="-0.249977111117893"/>
        <rFont val="微軟正黑體"/>
        <family val="2"/>
        <charset val="136"/>
      </rPr>
      <t>1</t>
    </r>
    <r>
      <rPr>
        <sz val="10"/>
        <color theme="6" tint="-0.249977111117893"/>
        <rFont val="Times New Roman"/>
        <family val="2"/>
      </rPr>
      <t>1</t>
    </r>
    <phoneticPr fontId="3" type="noConversion"/>
  </si>
  <si>
    <r>
      <rPr>
        <sz val="10"/>
        <color theme="6" tint="-0.249977111117893"/>
        <rFont val="微軟正黑體"/>
        <family val="2"/>
        <charset val="136"/>
      </rPr>
      <t>1</t>
    </r>
    <r>
      <rPr>
        <sz val="10"/>
        <color theme="6" tint="-0.249977111117893"/>
        <rFont val="Times New Roman"/>
        <family val="2"/>
      </rPr>
      <t>2</t>
    </r>
    <phoneticPr fontId="3" type="noConversion"/>
  </si>
  <si>
    <r>
      <rPr>
        <sz val="10"/>
        <color theme="6" tint="-0.249977111117893"/>
        <rFont val="微軟正黑體"/>
        <family val="2"/>
        <charset val="136"/>
      </rPr>
      <t>1</t>
    </r>
    <r>
      <rPr>
        <sz val="10"/>
        <color theme="6" tint="-0.249977111117893"/>
        <rFont val="Times New Roman"/>
        <family val="2"/>
      </rPr>
      <t>3</t>
    </r>
    <phoneticPr fontId="3" type="noConversion"/>
  </si>
  <si>
    <t>7</t>
    <phoneticPr fontId="3" type="noConversion"/>
  </si>
  <si>
    <r>
      <rPr>
        <sz val="10"/>
        <color rgb="FF000000"/>
        <rFont val="微軟正黑體"/>
        <family val="1"/>
        <charset val="136"/>
      </rPr>
      <t>環境與安全衛生</t>
    </r>
    <r>
      <rPr>
        <sz val="10"/>
        <color indexed="8"/>
        <rFont val="新細明體"/>
        <family val="1"/>
        <charset val="136"/>
      </rPr>
      <t>工程學系</t>
    </r>
    <phoneticPr fontId="3" type="noConversion"/>
  </si>
  <si>
    <r>
      <t>SCIE</t>
    </r>
    <r>
      <rPr>
        <sz val="12"/>
        <color rgb="FF000000"/>
        <rFont val="新細明體"/>
        <family val="1"/>
        <charset val="136"/>
      </rPr>
      <t>：11</t>
    </r>
    <phoneticPr fontId="3" type="noConversion"/>
  </si>
  <si>
    <r>
      <t>SCIE</t>
    </r>
    <r>
      <rPr>
        <sz val="12"/>
        <color rgb="FF000000"/>
        <rFont val="新細明體"/>
        <family val="1"/>
        <charset val="136"/>
      </rPr>
      <t>：</t>
    </r>
    <r>
      <rPr>
        <sz val="12"/>
        <color rgb="FF000000"/>
        <rFont val="Times New Roman"/>
        <family val="1"/>
      </rPr>
      <t>15</t>
    </r>
    <r>
      <rPr>
        <sz val="12"/>
        <color rgb="FF000000"/>
        <rFont val="新細明體"/>
        <family val="1"/>
        <charset val="136"/>
      </rPr>
      <t>、其他：</t>
    </r>
    <r>
      <rPr>
        <sz val="12"/>
        <color rgb="FF000000"/>
        <rFont val="Times New Roman"/>
        <family val="1"/>
      </rPr>
      <t>1</t>
    </r>
    <phoneticPr fontId="3" type="noConversion"/>
  </si>
  <si>
    <t>盛鎧</t>
  </si>
  <si>
    <t>中文</t>
  </si>
  <si>
    <t>國立臺灣美術館</t>
  </si>
  <si>
    <t>林玉鵬</t>
  </si>
  <si>
    <t>YU-PENG LIN &amp; HUI-JU TSAI</t>
  </si>
  <si>
    <t>New challenges for public service media in the age of plat¬formisation: A case study of Taiwan PTS+</t>
  </si>
  <si>
    <t>外文</t>
  </si>
  <si>
    <t>131-150</t>
  </si>
  <si>
    <t>M. Puppis, &amp; C. Ali</t>
  </si>
  <si>
    <t>Nordicom</t>
  </si>
  <si>
    <t>張陳基</t>
  </si>
  <si>
    <t>臺灣族群主流化政策指標的建構</t>
  </si>
  <si>
    <t>張翰璧、蔡芬芳</t>
  </si>
  <si>
    <t>巨流圖書公司</t>
  </si>
  <si>
    <t>普世與東方：席德進的抽象繪畫及其藝術探索</t>
  </si>
  <si>
    <t>時代對望: 席德進百歲誕辰紀念文集</t>
  </si>
  <si>
    <t>8-41</t>
  </si>
  <si>
    <t>蔡昭儀</t>
  </si>
  <si>
    <t>9789865328351</t>
  </si>
  <si>
    <t>理工學院</t>
    <phoneticPr fontId="85" type="noConversion"/>
  </si>
  <si>
    <t>機械工程學系</t>
    <phoneticPr fontId="85" type="noConversion"/>
  </si>
  <si>
    <t>張昀</t>
    <phoneticPr fontId="85" type="noConversion"/>
  </si>
  <si>
    <r>
      <t>Abusleme, Angel*; Adam, Thomas; Ahmad, Shakeel; Ahmed, Rizwan; Aiello, Sebastiano; Akram, Muhammad; An, Fengpeng; An, Qi; Andronico, Giuseppe; Anfimov, Nikolay; Antonelli, Vito; ……</t>
    </r>
    <r>
      <rPr>
        <b/>
        <u/>
        <sz val="12"/>
        <color theme="9"/>
        <rFont val="新細明體"/>
        <family val="1"/>
        <charset val="136"/>
        <scheme val="minor"/>
      </rPr>
      <t>Chang, Yun</t>
    </r>
    <phoneticPr fontId="85" type="noConversion"/>
  </si>
  <si>
    <t>JUNO sensitivity on proton decay p → vK + searches</t>
    <phoneticPr fontId="85" type="noConversion"/>
  </si>
  <si>
    <t>CHINESE PHYSICS C</t>
  </si>
  <si>
    <t>SCI(E)</t>
    <phoneticPr fontId="85" type="noConversion"/>
  </si>
  <si>
    <t xml:space="preserve"> ENGLAND</t>
    <phoneticPr fontId="85" type="noConversion"/>
  </si>
  <si>
    <t>1674-1137</t>
  </si>
  <si>
    <t>2058-6132</t>
  </si>
  <si>
    <r>
      <t>Abusleme, Angel*; Adam, Thomas; Ahmad, Shakeel; Ahmed, Rizwan; Aiello, Sebastiano; Akram, Muhammad; Aleem, Abid; Alexandros, Tsagkarakis; An, Fengpeng; An, Qi; Andronico, Giuseppe; Anfimov, Nikolay; Antonelli, Vito; …...</t>
    </r>
    <r>
      <rPr>
        <b/>
        <u/>
        <sz val="12"/>
        <color theme="9"/>
        <rFont val="新細明體"/>
        <family val="1"/>
        <charset val="136"/>
        <scheme val="minor"/>
      </rPr>
      <t>Chang, Yun</t>
    </r>
    <phoneticPr fontId="85" type="noConversion"/>
  </si>
  <si>
    <t>The JUNO experiment Top Tracker</t>
  </si>
  <si>
    <t>NUCLEAR INSTRUMENTS &amp; METHODS IN PHYSICS RESEARCH SECTION A-ACCELERATORS SPECTROMETERS DETECTORS AND ASSOCIATED EQUIPMENT</t>
  </si>
  <si>
    <t>2023 DEC</t>
  </si>
  <si>
    <t>NETHERLANDS</t>
    <phoneticPr fontId="85" type="noConversion"/>
  </si>
  <si>
    <t>0168-9002</t>
  </si>
  <si>
    <t>1872-9576</t>
  </si>
  <si>
    <t>JUNO sensitivity to 7Be, pep, and CNO solar neutrinos</t>
    <phoneticPr fontId="3" type="noConversion"/>
  </si>
  <si>
    <r>
      <t>Abusleme, Angel; Adam, Thomas; Ahmad, Shakeel; Ahmed, Rizwan; Aiello, Sebastiano; Akram, Muhammad; Aleem, Abid; ……</t>
    </r>
    <r>
      <rPr>
        <u/>
        <sz val="10"/>
        <color theme="1"/>
        <rFont val="Times New Roman"/>
        <family val="1"/>
      </rPr>
      <t>Chang, Yun</t>
    </r>
    <phoneticPr fontId="3" type="noConversion"/>
  </si>
  <si>
    <r>
      <t>SCIE</t>
    </r>
    <r>
      <rPr>
        <sz val="12"/>
        <color rgb="FF000000"/>
        <rFont val="新細明體"/>
        <family val="1"/>
        <charset val="136"/>
      </rPr>
      <t>：</t>
    </r>
    <r>
      <rPr>
        <sz val="12"/>
        <color rgb="FF000000"/>
        <rFont val="Times New Roman"/>
        <family val="1"/>
      </rPr>
      <t>24</t>
    </r>
    <r>
      <rPr>
        <sz val="12"/>
        <color rgb="FF000000"/>
        <rFont val="新細明體"/>
        <family val="1"/>
        <charset val="136"/>
      </rPr>
      <t>、</t>
    </r>
    <r>
      <rPr>
        <sz val="12"/>
        <color rgb="FF000000"/>
        <rFont val="Times New Roman"/>
        <family val="1"/>
      </rPr>
      <t>EI</t>
    </r>
    <r>
      <rPr>
        <sz val="12"/>
        <color rgb="FF000000"/>
        <rFont val="新細明體"/>
        <family val="1"/>
        <charset val="136"/>
      </rPr>
      <t>：</t>
    </r>
    <r>
      <rPr>
        <sz val="12"/>
        <color rgb="FF000000"/>
        <rFont val="Times New Roman"/>
        <family val="1"/>
      </rPr>
      <t>1</t>
    </r>
    <r>
      <rPr>
        <sz val="12"/>
        <color rgb="FF000000"/>
        <rFont val="新細明體"/>
        <family val="1"/>
        <charset val="136"/>
      </rPr>
      <t>、其他：</t>
    </r>
    <r>
      <rPr>
        <sz val="12"/>
        <color rgb="FF000000"/>
        <rFont val="Times New Roman"/>
        <family val="1"/>
      </rPr>
      <t>1</t>
    </r>
    <phoneticPr fontId="3" type="noConversion"/>
  </si>
  <si>
    <t>0227-086</t>
  </si>
  <si>
    <t>人社</t>
    <phoneticPr fontId="85" type="noConversion"/>
  </si>
  <si>
    <t>台灣語文與傳播學系</t>
  </si>
  <si>
    <t>林玉鵬*</t>
    <phoneticPr fontId="85" type="noConversion"/>
  </si>
  <si>
    <t>串流媒體時代下的「非典型」運動節目初探</t>
  </si>
  <si>
    <t>2023年「後疫情時代的運動社會學發展與展望」學術研討會</t>
    <phoneticPr fontId="85" type="noConversion"/>
  </si>
  <si>
    <t>中華民國/桃園/國立體育大學</t>
  </si>
  <si>
    <t>否</t>
  </si>
  <si>
    <t>Y</t>
  </si>
  <si>
    <t>http://www.tsss.org.tw/page/activity/show.aspx?num=10&amp;page=1</t>
    <phoneticPr fontId="85" type="noConversion"/>
  </si>
  <si>
    <t>0227-084</t>
  </si>
  <si>
    <t>App Activism and Negotiated Politics in the Digital Age: Towards a Typology</t>
  </si>
  <si>
    <t>The International Association for Media and Communication Research 2023 (IAMCR2023)</t>
    <phoneticPr fontId="85" type="noConversion"/>
  </si>
  <si>
    <t>France/Lyon</t>
    <phoneticPr fontId="85" type="noConversion"/>
  </si>
  <si>
    <t>是</t>
  </si>
  <si>
    <t>N</t>
  </si>
  <si>
    <t>https://iamcr.org/lyon2023</t>
    <phoneticPr fontId="85" type="noConversion"/>
  </si>
  <si>
    <t>0227-085</t>
  </si>
  <si>
    <t>串流影音時代的公共影音媒體價值評量體系之初探</t>
    <phoneticPr fontId="85" type="noConversion"/>
  </si>
  <si>
    <t>中華傳播學會「2023中華傳播年會」</t>
    <phoneticPr fontId="85" type="noConversion"/>
  </si>
  <si>
    <t>中華民國/台南</t>
  </si>
  <si>
    <t>http://www.tcataiwan.org/newdetail.asp?WN_ID=1688</t>
    <phoneticPr fontId="85" type="noConversion"/>
  </si>
  <si>
    <t>0227-068</t>
  </si>
  <si>
    <t>華語文中心</t>
  </si>
  <si>
    <t>溫如梅</t>
  </si>
  <si>
    <t>ASSURE系統化設計多媒體華語流行語RPG遊戲融入華語教學之應用</t>
  </si>
  <si>
    <t>第22屆台灣華語文教學學會年會暨國際學術研討會</t>
  </si>
  <si>
    <t>中華民國/高雄/國立高雄師範大學</t>
    <phoneticPr fontId="85" type="noConversion"/>
  </si>
  <si>
    <t>http://atcsl.org/atcsl_2023/#:~:text=%E7%AC%AC22%E5%B1%86%E5%8F%B0%E7%81%A3%E8%8F%AF%E8%AA%9E%E6%96%87%E6%95%99%E5%AD%B8%E5%AD%B8%E6%9C%83%E5%B9%B4%E6%9C%83%E6%9A%A8%E5%9C%8B%E9%9A%9B%E5%AD%B8%E8%A1%93%E7%A0%94%E8%A8%8E%E6%9C%83%202023%20International%20Annual%20Conference%20of%20Teaching%20Chinese,Second%20Language%20%E6%9C%83%E8%AD%B0%E5%9C%B0%E9%BB%9E%EF%BC%9A%E5%9C%8B%E7%AB%8B%E9%AB%98%E9%9B%84%E5%B8%AB%E7%AF%84%E5%A4%A7%E5%AD%B8%20%EF%BC%8880201%20%E9%AB%98%E9%9B%84%E5%B8%82%E8%8B%93%E9%9B%85%E5%8D%80%E5%92%8C%E5%B9%B3%E4%B8%80%E8%B7%AF%20116%20%E8%99%9F%EF%BC%89%20%E6%9C%83%E8%AD%B0%E6%99%82%E9%96%93%EF%BC%9A2023%E5%B9%B412%E6%9C%8815%E8%87%B317%E6%97%A5%EF%BC%88%E6%98%9F%E6%9C%9F%E4%BA%94%E8%87%B3%E6%97%A5%EF%BC%89</t>
    <phoneticPr fontId="85" type="noConversion"/>
  </si>
  <si>
    <t>0227-069</t>
  </si>
  <si>
    <t>溫如梅、温智凱、李梓萸、林佑紋、徐振原、蔡欣妤</t>
  </si>
  <si>
    <t>運用國教院教材編輯輔助系統開發AR華語教材電子書暨教育桌遊之研究</t>
  </si>
  <si>
    <t>第十屆國際華語文教師研討會」暨「第十三屆華語文研究生研討會</t>
    <phoneticPr fontId="85" type="noConversion"/>
  </si>
  <si>
    <t>中華民國/臺北市</t>
  </si>
  <si>
    <t>http://www.wcla.org.tw/auto_page.aspx?id=qqqq4fgez8wqx</t>
    <phoneticPr fontId="85" type="noConversion"/>
  </si>
  <si>
    <t>0227-067</t>
  </si>
  <si>
    <t>溫如梅, 温智凱, 李梓萸, 林佑紋, 徐振原, 蔡欣妤</t>
  </si>
  <si>
    <t>AR教育桌遊融入華語零起點教學對學習動機與心流體驗之影響</t>
  </si>
  <si>
    <t>第十屆國際學校華語教育研討會暨工作坊 (ISCLE)</t>
    <phoneticPr fontId="85" type="noConversion"/>
  </si>
  <si>
    <t>香港</t>
    <phoneticPr fontId="85" type="noConversion"/>
  </si>
  <si>
    <t>https://c.nknu.edu.tw/tcsl/NewsDetail.aspx?Nid=1141</t>
    <phoneticPr fontId="85" type="noConversion"/>
  </si>
  <si>
    <t>0227-202</t>
  </si>
  <si>
    <t>施孟賢</t>
  </si>
  <si>
    <t>漢語相近語言之斷詞系統</t>
  </si>
  <si>
    <t>The 61st Annual Meeting of the Association for Computational Linguistics (ACL’23) 
第61屆國際計算語言學年會</t>
    <phoneticPr fontId="85" type="noConversion"/>
  </si>
  <si>
    <t>Canada /Toronto
加拿大/多倫多</t>
    <phoneticPr fontId="85" type="noConversion"/>
  </si>
  <si>
    <t>https://2023.aclweb.org/</t>
    <phoneticPr fontId="85" type="noConversion"/>
  </si>
  <si>
    <t>05</t>
  </si>
  <si>
    <t>0227-203</t>
  </si>
  <si>
    <t>中文斷詞於其他漢語系稀少資源自然語言處理之應用</t>
  </si>
  <si>
    <t>第 24 屆漢語詞彙語義學國際研討會</t>
    <phoneticPr fontId="85" type="noConversion"/>
  </si>
  <si>
    <t>新加坡</t>
    <phoneticPr fontId="85" type="noConversion"/>
  </si>
  <si>
    <t>https://www.colips.org/conferences/clsw2023/wp/zh/</t>
    <phoneticPr fontId="85" type="noConversion"/>
  </si>
  <si>
    <t>0227-050</t>
  </si>
  <si>
    <t>孫雪芹</t>
  </si>
  <si>
    <r>
      <t xml:space="preserve">Chung, Siaw-Fong &amp; </t>
    </r>
    <r>
      <rPr>
        <b/>
        <u/>
        <sz val="12"/>
        <color theme="1"/>
        <rFont val="新細明體"/>
        <family val="1"/>
        <charset val="136"/>
        <scheme val="minor"/>
      </rPr>
      <t>Suet Ching Soon</t>
    </r>
    <phoneticPr fontId="85" type="noConversion"/>
  </si>
  <si>
    <t>Ada yang - A Non-definite, Non-specific Group Reference in Malay</t>
  </si>
  <si>
    <t>32nd Annual Meeting of the Southeast Asian Linguistics Society</t>
    <phoneticPr fontId="85" type="noConversion"/>
  </si>
  <si>
    <t xml:space="preserve">Thailand/ Chiang Mai/Chiang Mai University </t>
    <phoneticPr fontId="85" type="noConversion"/>
  </si>
  <si>
    <t>https://researchportal.helsinki.fi/en/activities/32nd-annual-meeting-of-the-southeast-asian-linguistics-society</t>
    <phoneticPr fontId="85" type="noConversion"/>
  </si>
  <si>
    <t>112-2420-H-004-009-</t>
  </si>
  <si>
    <t>0227-164</t>
  </si>
  <si>
    <t>鄂貞君</t>
  </si>
  <si>
    <t>鄂貞君, 崔睦, 黃孝瑩, 廖經展</t>
  </si>
  <si>
    <t>臺灣新聞文本裡的「拚」字類詞彙和詞組</t>
  </si>
  <si>
    <t>第22屆台灣華語文教學年會暨國際學術研討會</t>
    <phoneticPr fontId="85" type="noConversion"/>
  </si>
  <si>
    <t>0227-183</t>
  </si>
  <si>
    <t>共教會</t>
    <phoneticPr fontId="85" type="noConversion"/>
  </si>
  <si>
    <t>語文中心</t>
  </si>
  <si>
    <t>王淳瑩</t>
  </si>
  <si>
    <t>Chunying Wang</t>
  </si>
  <si>
    <t>The Influence of Collaborative Learning on Non-English Majors’ English Speaking and Listening Performance</t>
  </si>
  <si>
    <t>The 15th Asian Conference on Education (ACE2023)</t>
    <phoneticPr fontId="85" type="noConversion"/>
  </si>
  <si>
    <t>Japan/Tokyo</t>
    <phoneticPr fontId="85" type="noConversion"/>
  </si>
  <si>
    <t>https://ace.iafor.org/ace2023/</t>
    <phoneticPr fontId="85" type="noConversion"/>
  </si>
  <si>
    <t>0227-087</t>
  </si>
  <si>
    <t>黃瓊瑩</t>
  </si>
  <si>
    <t>Michael Field’s Ekphrastic Poetry</t>
  </si>
  <si>
    <t>2023 文山研討會 - 跨越時間的成像
The 2023 Wenshan International Conference Imaging Across Time</t>
    <phoneticPr fontId="85" type="noConversion"/>
  </si>
  <si>
    <t>中華民國/台北/國立政治大學</t>
    <phoneticPr fontId="85" type="noConversion"/>
  </si>
  <si>
    <t>https://english.nccu.edu.tw/PageDoc/Detail?fid=7882&amp;id=19604</t>
    <phoneticPr fontId="85" type="noConversion"/>
  </si>
  <si>
    <t>0227-150</t>
  </si>
  <si>
    <t>客家</t>
    <phoneticPr fontId="85" type="noConversion"/>
  </si>
  <si>
    <t>李筑軒</t>
  </si>
  <si>
    <t>Chu-Hsuan Lee</t>
  </si>
  <si>
    <t>The impact of motivating students to learn Hakka through the use of ICT</t>
  </si>
  <si>
    <t>2023第六屆臺日雙邊學術研討會The 6th NIT-NUU Bilateral Academic Conference 2023</t>
    <phoneticPr fontId="85" type="noConversion"/>
  </si>
  <si>
    <t>Japan/Matsuyama</t>
    <phoneticPr fontId="85" type="noConversion"/>
  </si>
  <si>
    <t>https://www.niihama-nct.ac.jp/facilities/global/nnbac2023/</t>
    <phoneticPr fontId="85" type="noConversion"/>
  </si>
  <si>
    <t>0227-148</t>
  </si>
  <si>
    <t>A study of an evaluation of the use of ICT in teaching language for foreign spouses</t>
  </si>
  <si>
    <t>The 7th International Conference on Education and E-Learning
2023 7TH INTERNATIONAL CONFERENCE ON EDUCATION AND E-LEARNING</t>
    <phoneticPr fontId="85" type="noConversion"/>
  </si>
  <si>
    <t>https://iceel.org/2023.html</t>
    <phoneticPr fontId="85" type="noConversion"/>
  </si>
  <si>
    <t>AMIT-2023-BM-00066</t>
  </si>
  <si>
    <t>胡愈寧</t>
    <phoneticPr fontId="85" type="noConversion"/>
  </si>
  <si>
    <r>
      <t>游志勇、</t>
    </r>
    <r>
      <rPr>
        <b/>
        <u/>
        <sz val="12"/>
        <color theme="9" tint="-0.249977111117893"/>
        <rFont val="微軟正黑體"/>
        <family val="2"/>
        <charset val="136"/>
      </rPr>
      <t>胡愈寧</t>
    </r>
    <r>
      <rPr>
        <sz val="12"/>
        <color theme="9" tint="-0.249977111117893"/>
        <rFont val="微軟正黑體"/>
        <family val="2"/>
        <charset val="136"/>
      </rPr>
      <t>、李筑軒、賴憬霖</t>
    </r>
    <phoneticPr fontId="85" type="noConversion"/>
  </si>
  <si>
    <t>軌道經濟與文化資產再現-以祺峰休閒事業為例</t>
    <phoneticPr fontId="85" type="noConversion"/>
  </si>
  <si>
    <t>2023第14屆前瞻管理學術與產業趨勢研討會</t>
    <phoneticPr fontId="85" type="noConversion"/>
  </si>
  <si>
    <t>中華民國/苗栗縣 苗栗市/國立聯合大學</t>
  </si>
  <si>
    <t>0227-009</t>
  </si>
  <si>
    <t>張正霖</t>
  </si>
  <si>
    <t>Chang, Cheng-Lin, Lin, Zih-Cen, Ho, Mei-Wei</t>
  </si>
  <si>
    <t>Business Exposition Participation Strategy and Regional Brand Building: Case Study of ‘Fresh Taiwan: International Expansion Plan of Cultural and Creative Industries’ of Ministry of Culture, Taiwan since 2012</t>
  </si>
  <si>
    <t>0227-121</t>
  </si>
  <si>
    <t>Ching-Yuan Chen, Yun-Hsiang Hsu, Chen-Chi Chang</t>
  </si>
  <si>
    <t>Accelerating Hakka Speech Recognition Research and Development Using the Whisper Model</t>
  </si>
  <si>
    <t>The 35th Conference on Computational Linguistics and Speech Processing (ROCLING 2023)
第三十五屆自然語言與語音處理研討會</t>
    <phoneticPr fontId="85" type="noConversion"/>
  </si>
  <si>
    <t>Taiwan/Taipei City</t>
    <phoneticPr fontId="85" type="noConversion"/>
  </si>
  <si>
    <t>October 20-21, 2023</t>
  </si>
  <si>
    <t>https://rocling2023.github.io/</t>
    <phoneticPr fontId="85" type="noConversion"/>
  </si>
  <si>
    <t>112-2410-H-239-015-MY2</t>
  </si>
  <si>
    <t>0227-122</t>
  </si>
  <si>
    <t>Promoting Innovation and Application in Hakka Village Cultural Industry through Chatbot Service Design</t>
  </si>
  <si>
    <t>客家研究與文化產業學術論壇</t>
    <phoneticPr fontId="85" type="noConversion"/>
  </si>
  <si>
    <t>馬來西亞/拉曼大學</t>
    <phoneticPr fontId="85" type="noConversion"/>
  </si>
  <si>
    <t>https://ics.utar.edu.my/%E3%80%90%E6%B4%BB%E5%8A%A8%E9%A2%84%E5%91%8A%E3%80%91%E2%80%9C%E5%AE%A2%E5%AE%B6%E7%A0%94%E7%A9%B6%E4%B8%8E%E6%96%87%E5%8C%96%E4%BA%A7%E4%B8%9A%E2%80%9D%E5%AD%A6%E6%9C%AF%E8%AE%BA%E5%9D%9B.php</t>
    <phoneticPr fontId="85" type="noConversion"/>
  </si>
  <si>
    <t>111-2410-H-239-007-</t>
  </si>
  <si>
    <t>0105-116</t>
  </si>
  <si>
    <t>以智慧機器人服務設計推動客庄文化產業的創新與應用/Promoting Innovation and Application in Hakka Village Cultural Industry through Chatbot Service Design</t>
  </si>
  <si>
    <t>0227-166</t>
  </si>
  <si>
    <t>熊子扉</t>
  </si>
  <si>
    <r>
      <rPr>
        <b/>
        <u/>
        <sz val="12"/>
        <color theme="1"/>
        <rFont val="新細明體"/>
        <family val="1"/>
        <charset val="136"/>
        <scheme val="minor"/>
      </rPr>
      <t>熊子扉</t>
    </r>
    <r>
      <rPr>
        <sz val="12"/>
        <color theme="1"/>
        <rFont val="新細明體"/>
        <family val="1"/>
        <charset val="136"/>
        <scheme val="minor"/>
      </rPr>
      <t>、張韻柔、高羽盈、陳怡均、劉靜</t>
    </r>
    <phoneticPr fontId="85" type="noConversion"/>
  </si>
  <si>
    <t>地方文化元素應用於地方品牌塑造之研究-以福瑄實業為例</t>
  </si>
  <si>
    <t>論文收錄編號AMIT-2023-BM-00065</t>
  </si>
  <si>
    <t>https://secretary.nuu.edu.tw/p/404-1003-52282-1.php?Lang=zh-tw</t>
    <phoneticPr fontId="85" type="noConversion"/>
  </si>
  <si>
    <t>0227-165</t>
  </si>
  <si>
    <t>Hsiung, Tzu-Fei*, Liou,C. S., Wen,Y. C., Yang, K.L., Wu, Z. Y.</t>
  </si>
  <si>
    <t>Research on Local Branding: A Case Study of San Yi's Happiness Transformed Station.</t>
  </si>
  <si>
    <t>0227-207</t>
  </si>
  <si>
    <t>客家語言與傳播研究所</t>
  </si>
  <si>
    <t>傅柏維</t>
  </si>
  <si>
    <t>傅柏維*</t>
    <phoneticPr fontId="85" type="noConversion"/>
  </si>
  <si>
    <t>族群主流化之教學實踐─社會科融入客家知識教學模組設計研究</t>
  </si>
  <si>
    <t>112年度客家知識體系計畫成果發表暨客家研究優秀博碩士論文頒獎及發表研討會</t>
    <phoneticPr fontId="85" type="noConversion"/>
  </si>
  <si>
    <t>中華民國/桃園</t>
    <phoneticPr fontId="85" type="noConversion"/>
  </si>
  <si>
    <t>http://hakka.ncu.edu.tw/NewsDetail.aspx?ID=3276&amp;ItemType=NewsListData</t>
    <phoneticPr fontId="85" type="noConversion"/>
  </si>
  <si>
    <t>0227-208</t>
  </si>
  <si>
    <t>初探泰北客家家庭客語使用現況</t>
  </si>
  <si>
    <t>2023世界客家研究大會全球客家研究聯盟國際雙年學術研討會</t>
    <phoneticPr fontId="85" type="noConversion"/>
  </si>
  <si>
    <t>中華民國/桃園市</t>
    <phoneticPr fontId="85" type="noConversion"/>
  </si>
  <si>
    <t>2023/0922</t>
    <phoneticPr fontId="85" type="noConversion"/>
  </si>
  <si>
    <t>https://ghascon.ncu.edu.tw/#:~:text=%E4%B8%96%E7%95%8C%E5%AE%A2%E5%AE%B6%E7%A0%94%E7%A9%B6%E5%A4%A7%E6%9C%83%E6%9A%A8%E5%85%A8%E7%90%83%E5%AE%A2%E5%AE%B6%E7%A0%94%E7%A9%B6%E8%81%AF%E7%9B%9F%202023%20%E5%9C%8B%E9%9A%9B%E9%9B%99%E5%B9%B4%E5%AD%B8%E8%A1%93%E7%A0%94%E8%A8%8E%E6%9C%83%E5%AE%9A%E6%96%BC%202023%E5%B9%B4%209,%E6%9C%88%2022%E3%80%8123%20%E3%80%8124%E6%97%A5%E8%88%89%E8%A1%8C%EF%BC%8C%E6%9C%AC%E5%9C%8B%E9%9A%9B%E6%9C%83%E8%AD%B0%E9%99%A4%E5%B0%87%E9%82%80%E8%AB%8B%20GHAS%20%E5%9C%8B%E5%85%A7%E5%A4%96%E6%88%90%E5%93%A1%E6%A9%9F%E6%A7%8B%E5%8F%83%E8%88%87%E7%99%BC%E8%A1%A8%E4%BB%A5%E5%A4%96%EF%BC%8C%E4%BA%A6%E9%96%8B%E6%94%BE%E5%9C%8B%E5%85%A7%E5%A4%96%E7%9B%B8%E9%97%9C%E5%A4%A7%E5%AD%B8%E5%BE%9E%E4%BA%8B%E5%AE%A2%E5%AE%B6%E7%A0%94%E7%A9%B6%E4%B9%8B%E5%AD%B8%E8%80%85%E5%A0%B1%E5%90%8D%E7%99%BC%E8%A1%A8%E5%88%86%E4%BA%AB%E7%A0%94%E7%A9%B6%E6%88%90%E6%9E%9C%EF%BC%8C%E6%AD%A4%E5%A4%96%E5%8F%A6%E9%82%80%E8%AB%8B%E4%BA%94%E4%BD%8D%E5%A4%96%E5%9C%8B%E7%B1%8D%E5%9C%8B%E9%9A%9B%E7%9F%A5%E5%90%8D%E5%AE%A2%E5%AE%B6%E7%A0%94%E7%A9%B6%E5%AD%B8%E8%80%85%E6%93%94%E4%BB%BB%E5%9C%93%E6%A1%8C%E8%AB%96%E5%A3%87%E8%88%87%E8%AB%87%E4%BA%BA%E4%B9%8B%E4%B8%80%E3%80%82</t>
    <phoneticPr fontId="85" type="noConversion"/>
  </si>
  <si>
    <t>0227-210</t>
  </si>
  <si>
    <t>傅柏維*</t>
    <phoneticPr fontId="85" type="noConversion"/>
  </si>
  <si>
    <t>國小社會領域教科書客家意象分析</t>
  </si>
  <si>
    <t>2023風險社會下的教育國際合作國際研討會</t>
    <phoneticPr fontId="85" type="noConversion"/>
  </si>
  <si>
    <t>中華民國/南投</t>
  </si>
  <si>
    <t>https://www.ced.ncnu.edu.tw/about/index.php?index_m1_id=22</t>
    <phoneticPr fontId="85" type="noConversion"/>
  </si>
  <si>
    <t>0227-209</t>
  </si>
  <si>
    <t>社會教科書中的客家意象</t>
  </si>
  <si>
    <t>0227-146</t>
  </si>
  <si>
    <t>理工</t>
    <phoneticPr fontId="85" type="noConversion"/>
  </si>
  <si>
    <t>王哲夫</t>
  </si>
  <si>
    <t>王哲夫、李文慧、梁舒茵、張長菁</t>
  </si>
  <si>
    <t>建築底層軟弱損傷雙重偵測指標開發與振動台試驗驗證</t>
  </si>
  <si>
    <t>2023中華民國力學學會年會暨第47屆全國力學會議</t>
    <phoneticPr fontId="85" type="noConversion"/>
  </si>
  <si>
    <t>中華民國/雲林</t>
    <phoneticPr fontId="85" type="noConversion"/>
  </si>
  <si>
    <t>No. S052012</t>
  </si>
  <si>
    <t>https://www.conf.tw/site/page.aspx?pid=901&amp;sid=1515&amp;lang=cht</t>
    <phoneticPr fontId="85" type="noConversion"/>
  </si>
  <si>
    <t>0227-154</t>
  </si>
  <si>
    <t>李中生</t>
  </si>
  <si>
    <t xml:space="preserve">Chung-Sheng Lee, Obed Adi Kusuma, Ren-Ken Su and M. Rony Asshidiqie, </t>
  </si>
  <si>
    <t>Experimental study on axial strength and pure bending response of FWSCT-jacketed SRC circular columns</t>
  </si>
  <si>
    <t>Innovative Theory and Practices in Structural Engineering and Construction, ISEC 2023</t>
    <phoneticPr fontId="85" type="noConversion"/>
  </si>
  <si>
    <t>USA/Chicago</t>
    <phoneticPr fontId="85" type="noConversion"/>
  </si>
  <si>
    <t xml:space="preserve">10(1) </t>
  </si>
  <si>
    <t>https://www.isec-society.org/ISEC_12/dates.php</t>
    <phoneticPr fontId="85" type="noConversion"/>
  </si>
  <si>
    <t>111-2625-M-239-002-</t>
  </si>
  <si>
    <t>0227-034</t>
  </si>
  <si>
    <t>柳文成</t>
  </si>
  <si>
    <t>柳鴻明、柳文成</t>
  </si>
  <si>
    <t>河口系統三維水理-重金屬模式之參數敏感度分析</t>
  </si>
  <si>
    <t>112年年會暨農業工程研討會</t>
    <phoneticPr fontId="85" type="noConversion"/>
  </si>
  <si>
    <t>中華民國/高雄市/蓮潭國際會館</t>
    <phoneticPr fontId="85" type="noConversion"/>
  </si>
  <si>
    <t>論文集摘要</t>
  </si>
  <si>
    <t>http://www.twaes.org.tw/call_for_papers/112.asp#poster</t>
    <phoneticPr fontId="85" type="noConversion"/>
  </si>
  <si>
    <t>0227-032</t>
  </si>
  <si>
    <t>羅藝珊、黃偉哲、柳文成</t>
  </si>
  <si>
    <t>應用深度學習之影像分析法檢測渠道裂縫</t>
  </si>
  <si>
    <t>0227-033</t>
  </si>
  <si>
    <t>黃偉哲、柳文成、楊欣晏、吳泓賢</t>
  </si>
  <si>
    <t>應用深度學習類神經網路分析灌溉渠道水位</t>
  </si>
  <si>
    <t>0227-031</t>
  </si>
  <si>
    <t>柳鴻明、柳文成、李中生、吳祥禎、楊哲銘、周念湘</t>
  </si>
  <si>
    <t>應用RCP8.5情境風險圖探討氣候變遷情境下淹水災害之衝擊分析-以苗栗縣為例</t>
  </si>
  <si>
    <t>2023年臺灣災害管理研討會暨112年國科會部自然科學及永續研究發展處防災科技學門計畫成果發表會</t>
    <phoneticPr fontId="85" type="noConversion"/>
  </si>
  <si>
    <t>中華民國/新北市/新店區/大坪林</t>
    <phoneticPr fontId="85" type="noConversion"/>
  </si>
  <si>
    <t>http://www.dmst.org.tw/new/activity.php?id=47</t>
    <phoneticPr fontId="85" type="noConversion"/>
  </si>
  <si>
    <t>0227-036</t>
  </si>
  <si>
    <t>Huang, Wei-Che, Liu, Wen-Cheng, Liu Hong-Ming</t>
  </si>
  <si>
    <t>Modeling storm surge and wave induced sea dike breaking and overflow</t>
  </si>
  <si>
    <t>20th Annual Meetinh Asia Oceania Geosciences Society (AOGS 2023)</t>
    <phoneticPr fontId="85" type="noConversion"/>
  </si>
  <si>
    <t>Singapore</t>
    <phoneticPr fontId="85" type="noConversion"/>
  </si>
  <si>
    <t>https://www.asiaoceania.org/aogs2023/public.asp?page=home.asp</t>
    <phoneticPr fontId="85" type="noConversion"/>
  </si>
  <si>
    <t>0227-035</t>
  </si>
  <si>
    <t>Huang, Wei-Che, Liu, Wen-Cheng</t>
  </si>
  <si>
    <t>Deep learning neural network for measuring water level in mountainous stream</t>
  </si>
  <si>
    <t xml:space="preserve">40th World Congress of IAHR (International Association of Hydro-Environmental Engineering and Research) </t>
    <phoneticPr fontId="85" type="noConversion"/>
  </si>
  <si>
    <t>Austria/Vienna</t>
    <phoneticPr fontId="85" type="noConversion"/>
  </si>
  <si>
    <t>https://www.iahr.org/library/world?pid=525</t>
    <phoneticPr fontId="85" type="noConversion"/>
  </si>
  <si>
    <t>0227-037</t>
  </si>
  <si>
    <t>Wijaya, Firnandino, Liu, Wen-Cheng, Huang Wei-Che</t>
  </si>
  <si>
    <t>A comparative of various software for UAV imagery-based river velocity measurements</t>
  </si>
  <si>
    <t>International conference on Earth Observations and Societal Impacts 2023 (ICEO &amp; SI 2023)</t>
    <phoneticPr fontId="85" type="noConversion"/>
  </si>
  <si>
    <t>ROC/Taipei/National Taiwan University</t>
  </si>
  <si>
    <t>Page 58</t>
  </si>
  <si>
    <t>https://2023-iceo-si-en.weebly.com/</t>
    <phoneticPr fontId="85" type="noConversion"/>
  </si>
  <si>
    <t>0227-038</t>
  </si>
  <si>
    <t>Lin, Li-Ching, Liu, Wen-Cheng, Wu, Chin, H.</t>
  </si>
  <si>
    <t>A meteotsunmai climatology in Taiwan</t>
  </si>
  <si>
    <t>Page 65</t>
  </si>
  <si>
    <t>0227-039</t>
  </si>
  <si>
    <t>Huang, Wei-Che, Liu, Wen-Cheng, Huang, Kai-Tung, Wu, Xin-Ni, Wang, Hui-Zhen, Kuo, Chiung-Wen</t>
  </si>
  <si>
    <t>Surface velocity measurement in river using smartphone</t>
  </si>
  <si>
    <t>Page 86</t>
  </si>
  <si>
    <t>0227-101</t>
  </si>
  <si>
    <t>工程科技轉譯醫學國際學位學程</t>
  </si>
  <si>
    <t>吳佳芳</t>
  </si>
  <si>
    <t>Tsai HJ, Hsiung CA, Lee CH, Wang SL, Chen ML, Chen CC, Huang PC, Chen BH, Hsieh HM, Wu MT, Wu CF</t>
  </si>
  <si>
    <t>Longitudinal changes in early renal injury in children exposed to DEHP and melamine in the 2011 Taiwan food scandal</t>
  </si>
  <si>
    <t>35th Annual ISEE Conference (ISEE2023)</t>
    <phoneticPr fontId="85" type="noConversion"/>
  </si>
  <si>
    <t>ROC/Kaohsiung</t>
    <phoneticPr fontId="85" type="noConversion"/>
  </si>
  <si>
    <t>https://2023.iseeconference.org/?acceptCookies=65e01e3d19822</t>
    <phoneticPr fontId="85" type="noConversion"/>
  </si>
  <si>
    <t>0227-102</t>
  </si>
  <si>
    <t>Pan TY, Wu CF, Wu MT</t>
  </si>
  <si>
    <t>Analysis of apixaban, dabigatran and metabolites in human liquid specimen using vortex-assisted salt-enhanced liquid-liquid microextraction coupled with UHPLC-MS/MS</t>
  </si>
  <si>
    <t>71th American Society for Mass Spectrometry (ASMS) Conference</t>
    <phoneticPr fontId="85" type="noConversion"/>
  </si>
  <si>
    <t>USA/Texas/Huston</t>
    <phoneticPr fontId="85" type="noConversion"/>
  </si>
  <si>
    <t>https://www.selectscience.net/events-conferences/71st-asms-conference-on-mass-spectrometry-and-allied-topics?eventID=5110</t>
    <phoneticPr fontId="85" type="noConversion"/>
  </si>
  <si>
    <t>0227-103</t>
  </si>
  <si>
    <t>Hsu YM, Chen CY, Kaewlaoyoong A, Pan TY, Huang MZ, Wu CF</t>
  </si>
  <si>
    <t>High resolution mass spectrometry based profiling of DNA adducts derived from trans,trans,2,4-decadienal (tt-DDE)</t>
  </si>
  <si>
    <t>71th American Society for Mass Spectrometry (ASMS) Conference</t>
  </si>
  <si>
    <t>0227-177</t>
  </si>
  <si>
    <t>林裕軒</t>
  </si>
  <si>
    <t>Chuan-Hua Chuang, Yu-Hsuan Lin, Hsin-Lung Chen</t>
  </si>
  <si>
    <t>Accessing Highly Asymmetric Lamellar Structure of Block Copolymer via Blending with Polymer-Ionic Liquid Conjugate</t>
  </si>
  <si>
    <t>第二十九屆用戶年會暨研討會</t>
    <phoneticPr fontId="85" type="noConversion"/>
  </si>
  <si>
    <t>中華民國/新竹</t>
  </si>
  <si>
    <t>https://nsrrc-usermeeting2023.conf.tw/site/page.aspx?pid=901&amp;sid=1528&amp;lang=cht</t>
    <phoneticPr fontId="85" type="noConversion"/>
  </si>
  <si>
    <t xml:space="preserve">  </t>
  </si>
  <si>
    <t>0227-178</t>
  </si>
  <si>
    <t>Yu-Hsuan Lin, Hsin-Lung Chen</t>
  </si>
  <si>
    <t>Exploring the Self-assembly Behavior of Polymer-ionic Liquid Conjugates for Constructing Sub-10 nm Nanostructure using Synchrotron Small Angle X-ray Scattering</t>
  </si>
  <si>
    <t>第二十九屆用戶年會暨研討會</t>
  </si>
  <si>
    <t>0227-179</t>
  </si>
  <si>
    <t>Hsin-Jen Jung, Xuan-Yi Guo, Zhe-Zhen Zhang, Yi-Hsun Luo, Ying-Rui Lu, Yu-Cheng Huang, Jin-Ming Chen, U-Ser Jeng, Chun-Jen Su, Yu-Hsuan Lin, Han-Wei Chang</t>
  </si>
  <si>
    <t>Polymer-Ionic liquid conjugate/biomass-derived carbon nanomaterials composite electrode for supercapacitor</t>
  </si>
  <si>
    <t>中華民國/新竹</t>
    <phoneticPr fontId="85" type="noConversion"/>
  </si>
  <si>
    <t>0227-071</t>
  </si>
  <si>
    <t>黃淑玲</t>
  </si>
  <si>
    <t>Yu-Qi Wang , Ching-Che Chiu, Yin-Fan Ho, Mei-Ling Chen*and Shu-Ling Huang*</t>
  </si>
  <si>
    <t>Improving Electrochemical Activity in a Cerium/Iron Redox Flow Battery by Using Composite Electrodes</t>
  </si>
  <si>
    <r>
      <t>2023綠</t>
    </r>
    <r>
      <rPr>
        <sz val="12"/>
        <color theme="1"/>
        <rFont val="Microsoft YaHei"/>
        <family val="2"/>
        <charset val="134"/>
      </rPr>
      <t>⾊</t>
    </r>
    <r>
      <rPr>
        <sz val="12"/>
        <color theme="1"/>
        <rFont val="新細明體"/>
        <family val="1"/>
        <charset val="136"/>
        <scheme val="minor"/>
      </rPr>
      <t>電化學科技國際學術研討會暨2023年台灣電化學學會年會(2023 ICGET Tw &amp; 2023 ECS Tw)</t>
    </r>
    <phoneticPr fontId="85" type="noConversion"/>
  </si>
  <si>
    <t>中華民國/台北/國立臺灣科技大學</t>
    <phoneticPr fontId="85" type="noConversion"/>
  </si>
  <si>
    <t>https://www.ecstw.tw/index.php?inter=news&amp;id=172</t>
    <phoneticPr fontId="85" type="noConversion"/>
  </si>
  <si>
    <t>111-2221-E-239-016-</t>
  </si>
  <si>
    <t>0227-074</t>
  </si>
  <si>
    <t>Yin-Fan Ho, Mei-Ling Chen, Shu-Ling Huang, Yu-Qi Wang, Ching-Che Chiu, Zih-Lin Liu, Yi-Hsuan Chen, Shi-Xian Chen</t>
  </si>
  <si>
    <t>Improving the Structural Design of_x000D_
Flow Batteries using Light-Curable_x000D_
3D Printing Technology (Oral)</t>
  </si>
  <si>
    <t>6th IEEE International Conference on Knowledge Innovation and Invention 2023 (ICKII 2023)</t>
    <phoneticPr fontId="85" type="noConversion"/>
  </si>
  <si>
    <t xml:space="preserve">Japan/Hokkaido </t>
    <phoneticPr fontId="85" type="noConversion"/>
  </si>
  <si>
    <t>http://www.ieee-ickii.net/index.html</t>
    <phoneticPr fontId="85" type="noConversion"/>
  </si>
  <si>
    <t>0227-072</t>
  </si>
  <si>
    <t>Zi-Hao Chen and Shu-Ling Huang*</t>
  </si>
  <si>
    <t xml:space="preserve">Development of Antibacterial Composite Materials for the Bottom Layer of Dissolving Microneedles </t>
  </si>
  <si>
    <t>The 6th International Symposium of Materials in Regenerative Medicine, ISOMRM(2023 ISOMRM)
 2023年第六屆台灣國際再生醫學材料應用研討會</t>
    <phoneticPr fontId="85" type="noConversion"/>
  </si>
  <si>
    <t>中華民國/新北市/台北福容大飯店</t>
    <phoneticPr fontId="85" type="noConversion"/>
  </si>
  <si>
    <t>https://www.proteomics.org.tw/2023/05/2023%e5%b9%b4%e7%ac%ac%e5%85%ad%e5%b1%86%e8%87%ba%e7%81%a3%e5%9c%8b%e9%9a%9b%e5%86%8d%e7%94%9f%e9%86%ab%e5%ad%b8%e6%9d%90%e6%96%99%e6%87%89%e7%94%a8%e7%a0%94%e8%a8%8e%e6%9c%83/#:~:text=2023%E5%B9%B4%E7%AC%AC%E5%85%AD%E5%B1%86%E8%87%BA%E7%81%A3%E5%9C%8B%E9%9A%9B%E5%86%8D%E7%94%9F%E9%86%AB%E5%AD%B8%E6%9D%90%E6%96%99%E6%87%89%E7%94%A8%E7%A0%94%E8%A8%8E%E6%9C%83%20%28The%206th%20International%20Symposium%20of%20Materials%20in,Society%20in%20Taiwan%2C%20BCRS%29%EF%BC%8C%E5%B0%87%E5%9C%A82023%E5%B9%B48%E6%9C%8831%E6%97%A5%EF%BC%88%E6%98%9F%E6%9C%9F%E5%9B%9B%EF%BC%89%E8%87%B3%209%E6%9C%883%E6%97%A5%EF%BC%88%E6%98%9F%E6%9C%9F%E6%97%A5%EF%BC%89%E5%81%87%E7%A6%8F%E5%AE%B9%E5%A4%A7%E9%A3%AF%E5%BA%97-%E6%B7%A1%E6%B0%B4%E6%BC%81%E4%BA%BA%E7%A2%BC%E9%A0%AD%E8%88%89%E8%BE%A6%E3%80%82%20%E6%AA%A2%E9%80%81%E6%B4%BB%E5%8B%95%E6%B5%B7%E5%A0%B1%EF%BC%8C%E6%AD%A1%E8%BF%8E%E8%80%81%E5%B8%AB%E5%8F%83%E5%8A%A0%EF%BC%8C%E4%BA%A6%E6%87%87%E8%AB%8B%E8%80%81%E5%B8%AB%E9%BC%93%E5%8B%B5%E5%AD%B8%E7%94%9F%E8%B8%B4%E8%BA%8D%E5%A0%B1%E5%90%8D%E3%80%82%20%E4%B8%80%E3%80%81%E6%B4%BB%E5%8B%95%E6%97%A5%E6%9C%9F%EF%BC%9A2023%E5%B9%B48%E6%9C%8831%E6%97%A5%EF%BC%88%E6%98%9F%E6%9C%9F%E5%9B%9B%EF%BC%89%E8%87%B3%209%E6%9C%883%E6%97%A5%EF%BC%88%E6%98%9F%E6%9C%9F%E6%97%A5%EF%BC%89%EF%BC%8C%E5%85%B1%E5%9B%9B%E5%A4%A9%E3%80%82</t>
    <phoneticPr fontId="85" type="noConversion"/>
  </si>
  <si>
    <t>111-2221-E-239-001-</t>
  </si>
  <si>
    <t>0227-073</t>
  </si>
  <si>
    <t>Pei-Xhan Wu, Xiu-Fen Xiao, Min-Shin Ou, Yu-Chi Shu and Shu Ling Huang*</t>
  </si>
  <si>
    <t>Smart Hydrogels for Trans-mucosal Drug Delivery: the Efficacy Evaluation of A New Targeted Hyaluronic Acid-Mesalamine Drug to Treatment Inflammatory Bowel Disease.</t>
  </si>
  <si>
    <t>0227-134</t>
  </si>
  <si>
    <t>賴盈宏</t>
  </si>
  <si>
    <t xml:space="preserve">Leung, W.; Lai, Y.-H.;* Wang, Y.-S.*  </t>
  </si>
  <si>
    <t>Ambient infrared-assisted dissociation for the identification of carbohydrate isomers</t>
  </si>
  <si>
    <t>0227-136</t>
  </si>
  <si>
    <t xml:space="preserve">Zhou, W.-X.; Lai, Y.-H.*   </t>
  </si>
  <si>
    <t>Detection of Organochlorine Pesticides in Estuarine Sediments of protected wetlands in Taiwan using HRGC/HRMS and GC-ECD</t>
  </si>
  <si>
    <t>0227-133</t>
  </si>
  <si>
    <t>Ambient infrared-assisted dissociation for the identification of carbohydrate isomers.</t>
  </si>
  <si>
    <t>Asia-Oceania Mass Spectrometry Conference (AOMSC) annual conference</t>
    <phoneticPr fontId="85" type="noConversion"/>
  </si>
  <si>
    <t>Korea/Jeju Island</t>
    <phoneticPr fontId="85" type="noConversion"/>
  </si>
  <si>
    <t>https://www.thermofisher.com/tw/zt/home/about-us/events/industrial/aomsc.html</t>
    <phoneticPr fontId="85" type="noConversion"/>
  </si>
  <si>
    <t>0227-135</t>
  </si>
  <si>
    <t xml:space="preserve">Leung, W.; Lai, Y.-H.;* Wang, Y.-S.* </t>
  </si>
  <si>
    <t xml:space="preserve">第十九屆台灣質譜學會年會 (The 19th Taiwan Society for Mass Spectrometry, TSMS) </t>
    <phoneticPr fontId="85" type="noConversion"/>
  </si>
  <si>
    <t>ROC/Taichung</t>
  </si>
  <si>
    <t>https://hesp.nchu.edu.tw/%e5%8f%b0%e7%81%a3%e8%b3%aa%e8%ad%9c%e5%ad%b8%e6%9c%8320%e9%80%b1%e5%b9%b4%e5%b9%b4%e6%9c%83%e6%9a%a8%e7%ac%ac19%e5%b1%86%e5%ad%b8%e8%a1%93%e7%a0%94%e8%a8%8e%e6%9c%83/</t>
    <phoneticPr fontId="85" type="noConversion"/>
  </si>
  <si>
    <t>0227-137</t>
  </si>
  <si>
    <t xml:space="preserve">Zhou, W.-X., Lai, Y.-H.*   </t>
  </si>
  <si>
    <t>Detection of Organochlorine Pesticides in Estuarine Sediments of protected wetlands in Taiwan using HRGC/HRMS and GC-ECD.</t>
    <phoneticPr fontId="85" type="noConversion"/>
  </si>
  <si>
    <t>https://www.tsms.org.tw/modules/news/article.php?storyid=11</t>
    <phoneticPr fontId="85" type="noConversion"/>
  </si>
  <si>
    <t>0227-174</t>
  </si>
  <si>
    <t>江姿萱</t>
  </si>
  <si>
    <t>Tzu Hsuan Chiang, Hsin-Hsiang Hsieh</t>
  </si>
  <si>
    <t>Polymer monomer enhanced electrocatalysts for hydrogen and oxygen evolution in alkaline water splitting</t>
  </si>
  <si>
    <t>15th European Congress on Catalysis (EuropaCat2023)</t>
    <phoneticPr fontId="85" type="noConversion"/>
  </si>
  <si>
    <t>Czech Republic/Prague</t>
    <phoneticPr fontId="85" type="noConversion"/>
  </si>
  <si>
    <t>ELE-P-008</t>
  </si>
  <si>
    <t>https://storming-project.eu/events-overview/europacat-2023-15th-european-congress-on-catalysis/</t>
    <phoneticPr fontId="85" type="noConversion"/>
  </si>
  <si>
    <t>110-2221-E-239-021-MY3</t>
  </si>
  <si>
    <t>0227-175</t>
  </si>
  <si>
    <t>Tzu Hsuan Chiang, Yu-Si Chen</t>
  </si>
  <si>
    <t>Metal Schiff base complex as trifunctional electrocatalysts for Zn-air battery and alkaline water electrolysis</t>
  </si>
  <si>
    <t>2023 TAIWAN INTERNATIONAL CONFERENCE ON CATALYSIS 
2023台灣國際催化研討會暨第四十屆台灣觸媒及反應工程研討會與國科會專研究計畫成果發表會</t>
    <phoneticPr fontId="85" type="noConversion"/>
  </si>
  <si>
    <t>invited Talk</t>
  </si>
  <si>
    <t>https://www.ticc2023.org/</t>
    <phoneticPr fontId="85" type="noConversion"/>
  </si>
  <si>
    <t>0227-171</t>
  </si>
  <si>
    <t>J.C. Zhuang, Tzu Hsuan Chiang</t>
  </si>
  <si>
    <t xml:space="preserve">The impact of FeVOx electrocatalyst for hydrogen and oxygen evolution reaction in alkaline water electrolysis_x000D_
_x000D_
</t>
  </si>
  <si>
    <t>2023MRS-T International Conference</t>
    <phoneticPr fontId="85" type="noConversion"/>
  </si>
  <si>
    <t>No. 846</t>
  </si>
  <si>
    <t>https://mrstic2023.mrst.org.tw/site/page.aspx?pid=901&amp;sid=1508&amp;lang=en</t>
    <phoneticPr fontId="85" type="noConversion"/>
  </si>
  <si>
    <t>112-2218-E-008-013-</t>
  </si>
  <si>
    <t>0227-173</t>
  </si>
  <si>
    <t>Yan-Wei Chen, Tzu Hsuan Chiang</t>
  </si>
  <si>
    <t>Electrocatalytic Properties of Schiff Bases for Oxygen Evolution Reaction in Alkaline Electrolytes</t>
  </si>
  <si>
    <t>2023全國氫能與燃料電池學術研討會</t>
    <phoneticPr fontId="85" type="noConversion"/>
  </si>
  <si>
    <t>中華民國/花蓮/東華大學</t>
    <phoneticPr fontId="85" type="noConversion"/>
  </si>
  <si>
    <t>https://sites.google.com/view/hefc2023/%E9%A6%96%E9%A0%81?authuser=0</t>
    <phoneticPr fontId="85" type="noConversion"/>
  </si>
  <si>
    <t>0227-172</t>
  </si>
  <si>
    <t>Rui En Li, Tsu Hsuan Chiang, Yi-Fu Chen</t>
  </si>
  <si>
    <t>The Effect of Polyetherimide for Oxygen Evolution Reaction on Alkaline Water Electrolysis</t>
  </si>
  <si>
    <r>
      <t>2023綠</t>
    </r>
    <r>
      <rPr>
        <sz val="12"/>
        <color theme="1"/>
        <rFont val="Microsoft YaHei UI"/>
        <family val="2"/>
        <charset val="134"/>
      </rPr>
      <t>⾊</t>
    </r>
    <r>
      <rPr>
        <sz val="12"/>
        <color theme="1"/>
        <rFont val="新細明體"/>
        <family val="1"/>
        <charset val="136"/>
        <scheme val="minor"/>
      </rPr>
      <t>電化學科技國際學術研討會暨2023年台灣電化學學會年會(2023 ICGET-TW)</t>
    </r>
    <phoneticPr fontId="85" type="noConversion"/>
  </si>
  <si>
    <t>PC-06-010</t>
  </si>
  <si>
    <t>0227-176</t>
  </si>
  <si>
    <r>
      <t xml:space="preserve">Si-Rong Xu, </t>
    </r>
    <r>
      <rPr>
        <b/>
        <u/>
        <sz val="12"/>
        <color theme="1"/>
        <rFont val="新細明體"/>
        <family val="1"/>
        <charset val="136"/>
        <scheme val="minor"/>
      </rPr>
      <t>Tzu Hsuan Chiang*</t>
    </r>
    <phoneticPr fontId="85" type="noConversion"/>
  </si>
  <si>
    <t>Electrophoretic Deposition of Metal Imidazole-Schiff Base Complex as a Bifunctional Electrocatalyst for Alkaline Water Splitting</t>
  </si>
  <si>
    <t xml:space="preserve">The 8th International Conference on Advanced Technology Innovation 2023 </t>
    <phoneticPr fontId="85" type="noConversion"/>
  </si>
  <si>
    <t>Japan/Okinawa</t>
    <phoneticPr fontId="85" type="noConversion"/>
  </si>
  <si>
    <t>https://imeti.org/ICATI2023/</t>
    <phoneticPr fontId="85" type="noConversion"/>
  </si>
  <si>
    <t>0227-201</t>
  </si>
  <si>
    <t>張敏興</t>
  </si>
  <si>
    <r>
      <rPr>
        <b/>
        <u/>
        <sz val="12"/>
        <color theme="1"/>
        <rFont val="新細明體"/>
        <family val="1"/>
        <charset val="136"/>
        <scheme val="minor"/>
      </rPr>
      <t>Min-Hsing Chang</t>
    </r>
    <r>
      <rPr>
        <sz val="12"/>
        <color theme="1"/>
        <rFont val="新細明體"/>
        <family val="1"/>
        <charset val="136"/>
        <scheme val="minor"/>
      </rPr>
      <t>*, M. S. Wang</t>
    </r>
    <phoneticPr fontId="85" type="noConversion"/>
  </si>
  <si>
    <t>Fabrication of bimetallic PtNi nanowires by electrospinning as electrocatalyst for PEMFCs</t>
  </si>
  <si>
    <t>2023 9th International Conference on Applied System Innovation (ICASI)</t>
    <phoneticPr fontId="85" type="noConversion"/>
  </si>
  <si>
    <t>Japan/Chiba</t>
    <phoneticPr fontId="85" type="noConversion"/>
  </si>
  <si>
    <t>https://ieeexplore.ieee.org/xpl/conhome/10179490/proceeding</t>
    <phoneticPr fontId="85" type="noConversion"/>
  </si>
  <si>
    <t>111-2221-E-036-007-</t>
  </si>
  <si>
    <t>0227-200</t>
  </si>
  <si>
    <t>蔡岳聰、張敏興*</t>
  </si>
  <si>
    <t>高溫型質子交換膜燃料電池梯形流道設計對性能影響計算分析</t>
  </si>
  <si>
    <t>0227-198</t>
  </si>
  <si>
    <t>Y. F. Chang, Min-Hsing Chang*</t>
  </si>
  <si>
    <t>Fabrication of PtFe nanowires using centrifugal electrospinning method as electrocatalyst for oxygen reduction reaction in proton exchange membrane fuel cells</t>
  </si>
  <si>
    <t>International Conference on Sustainable Energy and Green Technology 2023 (SEGT 2023)</t>
    <phoneticPr fontId="85" type="noConversion"/>
  </si>
  <si>
    <t>Vietnam/Ho Chi Minh City</t>
    <phoneticPr fontId="85" type="noConversion"/>
  </si>
  <si>
    <t>https://www.isegt.org/segt-2023-2/</t>
    <phoneticPr fontId="85" type="noConversion"/>
  </si>
  <si>
    <t>0227-199</t>
  </si>
  <si>
    <t>張雨帆、張敏興*</t>
  </si>
  <si>
    <t>旋轉靜電紡絲法製作鉑鐵合金奈米纖維應用於質子交換膜燃料電池陰極觸媒層性能測試分析</t>
  </si>
  <si>
    <t>中國機械工程學會 112 年度年會暨第 40 屆全國學術研討會(CSME 2023)</t>
  </si>
  <si>
    <t>中華民國/彰化</t>
    <phoneticPr fontId="85" type="noConversion"/>
  </si>
  <si>
    <t>https://csme2023.ncue.edu.tw/site/page.aspx?pid=901&amp;sid=1516&amp;lang=cht</t>
    <phoneticPr fontId="85" type="noConversion"/>
  </si>
  <si>
    <t>0227-054</t>
  </si>
  <si>
    <t>王紹宇</t>
  </si>
  <si>
    <t>施宗佑、王紹宇、王勝清、侯帝光</t>
  </si>
  <si>
    <t>自行車電動伸縮座桿馬達推力特性分析</t>
  </si>
  <si>
    <t>2023 中華民國力學學會年會暨第 47 屆全國力學會議</t>
    <phoneticPr fontId="85" type="noConversion"/>
  </si>
  <si>
    <t>https://ctam2023.conf.tw/site/page.aspx?pid=901&amp;sid=1515&amp;lang=cht</t>
    <phoneticPr fontId="85" type="noConversion"/>
  </si>
  <si>
    <t>0227-053</t>
  </si>
  <si>
    <t>蔡明芳、劉宗鑫、丁澈士、林嘉彥、陳嘉進、王紹宇、潘正堂、吳文傑、王昭文、施威宏、顏清連</t>
  </si>
  <si>
    <t>流水不停讓消能工程變成創能-運用二峰圳伏流水力資源於微水力發電驗證</t>
  </si>
  <si>
    <t>2023再生能源與國家安全學術研討會</t>
    <phoneticPr fontId="85" type="noConversion"/>
  </si>
  <si>
    <t>中華民國/台北</t>
    <phoneticPr fontId="85" type="noConversion"/>
  </si>
  <si>
    <t>https://sites.google.com/view/taiwansolarandnewenergy2023</t>
    <phoneticPr fontId="85" type="noConversion"/>
  </si>
  <si>
    <t>0227-051</t>
  </si>
  <si>
    <t>Shao-Yu Wang, Wen-Lin Wang, Ming-Chan Lee, Cheng-Tang Pan</t>
  </si>
  <si>
    <t>Advancing bio-inspired exoskeleton Motor Synchronization with the Real-Time Gain-Adjustable PI controller</t>
  </si>
  <si>
    <t>The 16th IEEE International Conference on Nano/Molecular Medicine &amp; Engineering (IEEE-NANOMED 2023)</t>
    <phoneticPr fontId="85" type="noConversion"/>
  </si>
  <si>
    <t>https://ieee-nanomed.org/2023/</t>
    <phoneticPr fontId="85" type="noConversion"/>
  </si>
  <si>
    <t>0227-052</t>
  </si>
  <si>
    <t>邱文澔、侯帝光、王紹宇</t>
  </si>
  <si>
    <t>智慧型無人機影像辨識於太陽能板遠距檢測</t>
  </si>
  <si>
    <t>0227-157</t>
  </si>
  <si>
    <t>李羿慧</t>
  </si>
  <si>
    <t>林英翔、吳宛玉、劉柏良、武東星、李羿慧</t>
  </si>
  <si>
    <t>HiPIMS濺射脈衝電源和基板相差偏壓對二元及三元鈦系與鉻系氮化物薄膜機械性質影響之研究</t>
  </si>
  <si>
    <t>110-2221-E-212-006-</t>
  </si>
  <si>
    <t>0227-159</t>
  </si>
  <si>
    <t>陳冠宏、李羿慧、林松耀、馮展華</t>
  </si>
  <si>
    <t>面齒輪面銑切削齒距與節距誤差改善方法</t>
  </si>
  <si>
    <t>111-2221-E-194-022-MY3</t>
  </si>
  <si>
    <t>0227-158</t>
  </si>
  <si>
    <t>陳冠宏、李羿慧</t>
  </si>
  <si>
    <t>面齒輪強力刮齒與齒面修整製造</t>
  </si>
  <si>
    <t>111-2221-E-194-024-MY3</t>
  </si>
  <si>
    <t>0227-162</t>
  </si>
  <si>
    <t>Lee, Y. H., Chen, K. H. and Fong, Z. H.</t>
  </si>
  <si>
    <t>Flank Modification Based on the Predetermined Contact Characteristics for Spiral Bevel and Hypoid Gears</t>
  </si>
  <si>
    <t>International Design Engineering Technical Conferences &amp; Computers and Information in Engineering Conference (2023 IDETC-CIE)</t>
    <phoneticPr fontId="85" type="noConversion"/>
  </si>
  <si>
    <t>USA/Boston/Massachusetts</t>
    <phoneticPr fontId="85" type="noConversion"/>
  </si>
  <si>
    <t>DETC2023-114168, V011T11A001; 8 pages</t>
  </si>
  <si>
    <t>https://event.asme.org/IDETC-CIE-2023</t>
    <phoneticPr fontId="85" type="noConversion"/>
  </si>
  <si>
    <t>0227-156</t>
  </si>
  <si>
    <t>Tran, D. N., 周承詳、許程翔、連啟翔、李羿慧</t>
  </si>
  <si>
    <t>實現雙機械手臂協作任務之研究</t>
  </si>
  <si>
    <t>0227-160</t>
  </si>
  <si>
    <t>蔡元益、顏緯恩、李羿慧、陳冠宏、馮展華</t>
  </si>
  <si>
    <t>分析面滾式戟齒輪刀具刃口線在不同投影面的設計</t>
  </si>
  <si>
    <t>第26屆全國機構與機器設計學術研討會</t>
    <phoneticPr fontId="85" type="noConversion"/>
  </si>
  <si>
    <t>中華民國/雲林/國立雲林科技大學</t>
    <phoneticPr fontId="85" type="noConversion"/>
  </si>
  <si>
    <t>https://sites.google.com/view/csmmt-2023</t>
    <phoneticPr fontId="85" type="noConversion"/>
  </si>
  <si>
    <t>0227-161</t>
  </si>
  <si>
    <t>陳韋任、朱桓玉、李羿慧、陳冠宏、馮展華</t>
  </si>
  <si>
    <t>面齒輪齒面咬合設計與切削方法</t>
  </si>
  <si>
    <t>第26屆全國機構與機器設計學術研討會</t>
  </si>
  <si>
    <t>0227-098</t>
  </si>
  <si>
    <t>邱正豪</t>
  </si>
  <si>
    <r>
      <t>吳介丞、</t>
    </r>
    <r>
      <rPr>
        <b/>
        <u/>
        <sz val="12"/>
        <color theme="1"/>
        <rFont val="新細明體"/>
        <family val="1"/>
        <charset val="136"/>
        <scheme val="minor"/>
      </rPr>
      <t>邱正豪*</t>
    </r>
    <phoneticPr fontId="85" type="noConversion"/>
  </si>
  <si>
    <t>可視化快速抽換模具之設計與測試</t>
  </si>
  <si>
    <t>2023第21屆精密機械與製造科技研討會</t>
    <phoneticPr fontId="85" type="noConversion"/>
  </si>
  <si>
    <t>中華民國/屏東</t>
  </si>
  <si>
    <t>https://jpmmt.ezgo.to/archives/865</t>
    <phoneticPr fontId="85" type="noConversion"/>
  </si>
  <si>
    <t>0227-100</t>
  </si>
  <si>
    <r>
      <rPr>
        <b/>
        <sz val="12"/>
        <color theme="1"/>
        <rFont val="新細明體"/>
        <family val="1"/>
        <charset val="136"/>
        <scheme val="minor"/>
      </rPr>
      <t>邱正豪*</t>
    </r>
    <r>
      <rPr>
        <sz val="12"/>
        <color theme="1"/>
        <rFont val="新細明體"/>
        <family val="1"/>
        <charset val="136"/>
        <scheme val="minor"/>
      </rPr>
      <t>、程世安</t>
    </r>
    <phoneticPr fontId="85" type="noConversion"/>
  </si>
  <si>
    <t>異形水路應用於樂高水路設計之研究</t>
  </si>
  <si>
    <t>2023第21屆精密機械與製造科技研討會</t>
  </si>
  <si>
    <t>0227-099</t>
  </si>
  <si>
    <r>
      <t>江孟霖、</t>
    </r>
    <r>
      <rPr>
        <b/>
        <u/>
        <sz val="12"/>
        <color theme="1"/>
        <rFont val="新細明體"/>
        <family val="1"/>
        <charset val="136"/>
        <scheme val="minor"/>
      </rPr>
      <t>邱正豪</t>
    </r>
    <r>
      <rPr>
        <sz val="12"/>
        <color theme="1"/>
        <rFont val="新細明體"/>
        <family val="1"/>
        <charset val="136"/>
        <scheme val="minor"/>
      </rPr>
      <t>*</t>
    </r>
    <phoneticPr fontId="85" type="noConversion"/>
  </si>
  <si>
    <t xml:space="preserve">應用複合式熱滾壓及UV紫外光固化滾壓創新製程製作多重微結構之智慧光學膜研究開發_x000D_
</t>
  </si>
  <si>
    <t>0227-117</t>
  </si>
  <si>
    <t>張致文</t>
  </si>
  <si>
    <t>張哲愷、張致文*</t>
  </si>
  <si>
    <t>3D列印之列印件即時檢測技術開發</t>
  </si>
  <si>
    <t>中國機械工程學會 112 年度年會暨第 40 屆全國學術研討會(CSME 2023)</t>
    <phoneticPr fontId="85" type="noConversion"/>
  </si>
  <si>
    <t>112-2221-E-239-022-</t>
  </si>
  <si>
    <t>0227-118</t>
  </si>
  <si>
    <t>Chih-Wen Chang</t>
  </si>
  <si>
    <t>A new meshless algorithm for solving Cauchy inverse problem in non-destructive examining of metallic plates</t>
  </si>
  <si>
    <t>0227-119</t>
  </si>
  <si>
    <t>A new meshless scheme for solving inverse Coriolis dispersion problem</t>
  </si>
  <si>
    <t>0227-120</t>
  </si>
  <si>
    <t>An optimal splitting-linearizing algorithm for solving Cauchy inverse issue of reconstructing stationary radiation field</t>
  </si>
  <si>
    <t>0227-180</t>
  </si>
  <si>
    <t>許進吉</t>
  </si>
  <si>
    <t>徐偉傑、黃仁德、駱俊文、鄒家誠、許進吉</t>
  </si>
  <si>
    <t>奈米二氧化矽塗層對空化現象的影響</t>
  </si>
  <si>
    <t>2023年中華民國力學學會年會暨第47屆全國力學會議</t>
    <phoneticPr fontId="85" type="noConversion"/>
  </si>
  <si>
    <t>中華民國/雲林/國立虎尾科技大學</t>
    <phoneticPr fontId="85" type="noConversion"/>
  </si>
  <si>
    <t>0227-181</t>
  </si>
  <si>
    <t>林子齊、邱永瀚、許進吉</t>
  </si>
  <si>
    <t>微米磁性粒子在磁場控制下對沸騰機制之影響研究</t>
  </si>
  <si>
    <t>2023年中華民國力學學會年會暨第47屆全國力學會議</t>
  </si>
  <si>
    <t>0227-182</t>
  </si>
  <si>
    <t>葛昱鋒 鄭世賢 鄒子顥 許進吉</t>
  </si>
  <si>
    <t>在液面上彈跳的萊頓弗羅斯特鋼球</t>
  </si>
  <si>
    <t>第28屆全國計算流體力學學術研討會暨第2屆臺灣流體力學學會年會
The 28th National Computatuonal Fluid Dynamics Conference, The 2nd Annual Meeting of Taiwan Society of Fluid Dynamics</t>
    <phoneticPr fontId="85" type="noConversion"/>
  </si>
  <si>
    <t>臺灣/新北</t>
    <phoneticPr fontId="85" type="noConversion"/>
  </si>
  <si>
    <t>https://ncfd2023.tw/</t>
    <phoneticPr fontId="85" type="noConversion"/>
  </si>
  <si>
    <t>0227-049</t>
  </si>
  <si>
    <t>鄒仕豪</t>
  </si>
  <si>
    <r>
      <rPr>
        <b/>
        <u/>
        <sz val="12"/>
        <color theme="1"/>
        <rFont val="新細明體"/>
        <family val="1"/>
        <charset val="136"/>
        <scheme val="minor"/>
      </rPr>
      <t>Chou, S. H.*</t>
    </r>
    <r>
      <rPr>
        <sz val="12"/>
        <color theme="1"/>
        <rFont val="新細明體"/>
        <family val="1"/>
        <charset val="136"/>
        <scheme val="minor"/>
      </rPr>
      <t>, Li Y. C., Hsiau S. S.</t>
    </r>
    <phoneticPr fontId="85" type="noConversion"/>
  </si>
  <si>
    <t>Study on fluid entrainment behavior in inclined chute covered by erodible bed</t>
  </si>
  <si>
    <t xml:space="preserve">2023 3rd International Civil Engineering and Architecture Conference(CEAC 2023) </t>
    <phoneticPr fontId="85" type="noConversion"/>
  </si>
  <si>
    <t>Japan/Kyoto</t>
    <phoneticPr fontId="85" type="noConversion"/>
  </si>
  <si>
    <t>https://www.iconf.org/index.php/conference/ceac2023</t>
    <phoneticPr fontId="85" type="noConversion"/>
  </si>
  <si>
    <t>109-2223-E-239-001-MY3</t>
  </si>
  <si>
    <t>0227-043</t>
  </si>
  <si>
    <t>鄒仕豪、Imam Muttaqin、劉鈺文、蕭述三</t>
  </si>
  <si>
    <t>以實驗方式研究流道縮減對顆粒崩塌流動行為之影響</t>
  </si>
  <si>
    <t>0227-044</t>
  </si>
  <si>
    <t>鄒仕豪、張詠竣、蕭述三</t>
  </si>
  <si>
    <t>重力驅動顆粒自由表面流中震波交互作用現象之研究</t>
  </si>
  <si>
    <t>0227-047</t>
  </si>
  <si>
    <t>Hsiau, S. S., Chou, S. H., Sheng, L. T., Huang, C. Y.</t>
  </si>
  <si>
    <t>Influence of particle size effect on the segregation phenomena with a double-walled rotating drum</t>
  </si>
  <si>
    <t>ASME-JSME-KSME Joint Fluids Engineering Conference 2023</t>
    <phoneticPr fontId="85" type="noConversion"/>
  </si>
  <si>
    <t>Japan/Osaka</t>
    <phoneticPr fontId="85" type="noConversion"/>
  </si>
  <si>
    <t>https://event.asme.org/AJKFluids</t>
    <phoneticPr fontId="85" type="noConversion"/>
  </si>
  <si>
    <t>0227-042</t>
  </si>
  <si>
    <t>鄒仕豪、沈立宗、王俊逸、蕭述三</t>
  </si>
  <si>
    <t>以實驗方式探討多相崩塌流場中不同水高及顆粒尺寸之影響</t>
  </si>
  <si>
    <t>0227-041</t>
  </si>
  <si>
    <t>鄒仕豪、劉鈺文、蕭述三</t>
  </si>
  <si>
    <t>乾顆粒流在傾斜滑槽中的高速流動及其對剛性屏障的衝擊行為研究</t>
  </si>
  <si>
    <t>0227-046</t>
  </si>
  <si>
    <t xml:space="preserve">鄒仕豪，蕭述三，呂尚宇_x000D_
</t>
  </si>
  <si>
    <t>Simulation on conveying of sorbent particles in the rotary calciner</t>
  </si>
  <si>
    <t>0227-112</t>
  </si>
  <si>
    <t>潘國興</t>
  </si>
  <si>
    <r>
      <t xml:space="preserve">Shu-Yu Li, Quoc-Thinh Dinh, and </t>
    </r>
    <r>
      <rPr>
        <b/>
        <u/>
        <sz val="12"/>
        <color theme="1"/>
        <rFont val="新細明體"/>
        <family val="1"/>
        <charset val="136"/>
        <scheme val="minor"/>
      </rPr>
      <t>Quoc-Hung Phan</t>
    </r>
    <r>
      <rPr>
        <sz val="12"/>
        <color theme="1"/>
        <rFont val="新細明體"/>
        <family val="1"/>
        <charset val="136"/>
        <scheme val="minor"/>
      </rPr>
      <t>*</t>
    </r>
    <phoneticPr fontId="85" type="noConversion"/>
  </si>
  <si>
    <t>Graphene-based surface plasmon resonance for glucose concentration detection</t>
  </si>
  <si>
    <t>SPIE Photonics West 2023</t>
    <phoneticPr fontId="85" type="noConversion"/>
  </si>
  <si>
    <t xml:space="preserve">USA/California/Moscone Center San Francisco </t>
    <phoneticPr fontId="85" type="noConversion"/>
  </si>
  <si>
    <t>https://optics.org/events/2023/972</t>
    <phoneticPr fontId="85" type="noConversion"/>
  </si>
  <si>
    <t>0227-027</t>
  </si>
  <si>
    <t>林澤聖</t>
  </si>
  <si>
    <t>Hsin-Hsiu Chen, Chung-Saint Lin, Hsueh-Fen Hung, Tser-Sheng Lin</t>
  </si>
  <si>
    <t>Characterization of Bioaerosol in Kindergartens in Miaoli Taiwan</t>
  </si>
  <si>
    <t>0227-104</t>
  </si>
  <si>
    <t>莊桂鶴</t>
  </si>
  <si>
    <t>莊桂鶴、黃清珊、張坤森、邱孔濱、廖宜柔、鍾昀彤</t>
  </si>
  <si>
    <t>事業廢棄物焚化飛灰摻配含矽可再利用資源燒製玻璃</t>
  </si>
  <si>
    <t>中華民國環境工程學會第35屆年會暨各專門學術研討會(廢棄物處理技術研討會)</t>
    <phoneticPr fontId="85" type="noConversion"/>
  </si>
  <si>
    <t>中華民國/宜蘭/國立宜蘭大學</t>
    <phoneticPr fontId="85" type="noConversion"/>
  </si>
  <si>
    <t>https://ev.niu.edu.tw/p/406-1026-48445,r652.php?Lang=zh-tw</t>
    <phoneticPr fontId="85" type="noConversion"/>
  </si>
  <si>
    <t>110-2221-E-239-010-</t>
  </si>
  <si>
    <t>0227-105</t>
  </si>
  <si>
    <t>事業廢棄物焚化飛灰摻配含矽可再利用資源燒製玻璃研究</t>
  </si>
  <si>
    <t>0227-106</t>
  </si>
  <si>
    <t>邱孔濱、莊桂鶴、張坤森、黃清珊、連郁潔、張芝宇</t>
  </si>
  <si>
    <t>開發不銹鋼集塵灰燒製玻璃與微晶玻璃之技術與研究</t>
  </si>
  <si>
    <t>0227-007</t>
  </si>
  <si>
    <t>郭家宏</t>
  </si>
  <si>
    <t>Jia-Hong Kuo, Qian-Yi Zhan, Chiou-Liang Lin,*</t>
  </si>
  <si>
    <t>The impact of phosphorus on particle agglomeration during the co-incineration of sludge and municipal waste in a fluidized bed incinerator.</t>
  </si>
  <si>
    <t>16th Annual International Conference on the Challenges in Environmental Science &amp; Engineering (CESE-2023)</t>
    <phoneticPr fontId="85" type="noConversion"/>
  </si>
  <si>
    <t>Australia/Perth</t>
    <phoneticPr fontId="85" type="noConversion"/>
  </si>
  <si>
    <t>https://cese-conference.org/2023-home.htm</t>
    <phoneticPr fontId="85" type="noConversion"/>
  </si>
  <si>
    <t>0227-008</t>
  </si>
  <si>
    <t>Jia-Hong Kuo, Yu-Chen Kuo, Li Ji-En, Mu-Bin Chang</t>
  </si>
  <si>
    <t xml:space="preserve">The influence of support synthesis and two-step annealing conditions on the characteristics of methane bi-reforming catalysts.	</t>
  </si>
  <si>
    <t>16th Annual International Conference on the Challenges in Environmental Science &amp; Engineering (CESE-2023)</t>
  </si>
  <si>
    <t>0227-205</t>
  </si>
  <si>
    <t>設計</t>
    <phoneticPr fontId="85" type="noConversion"/>
  </si>
  <si>
    <t>方裕民</t>
  </si>
  <si>
    <t>Yu-Min Fang*</t>
    <phoneticPr fontId="85" type="noConversion"/>
  </si>
  <si>
    <t>The Role of Generative AI in Industrial Design: Enhancing the Design Process and Learning</t>
  </si>
  <si>
    <t xml:space="preserve">2023 9th International Conference on Applied System Innovation (ICASI) </t>
    <phoneticPr fontId="85" type="noConversion"/>
  </si>
  <si>
    <t>https://2023.icasi-conf.net/</t>
    <phoneticPr fontId="85" type="noConversion"/>
  </si>
  <si>
    <t>111-2410-H-239-016-</t>
  </si>
  <si>
    <t>0227-204</t>
  </si>
  <si>
    <t>Yu-Min Fang</t>
  </si>
  <si>
    <t>Evaluating Freeform Creativity versus Goal-Directed Exercises in VR: An Examination of Immersion Levels and Effectiveness</t>
  </si>
  <si>
    <t>Japan/Saporo</t>
    <phoneticPr fontId="85" type="noConversion"/>
  </si>
  <si>
    <t>0227-213</t>
  </si>
  <si>
    <t>姜秀傑</t>
  </si>
  <si>
    <r>
      <t xml:space="preserve">Chang C. S. &amp; </t>
    </r>
    <r>
      <rPr>
        <b/>
        <u/>
        <sz val="12"/>
        <color theme="1"/>
        <rFont val="新細明體"/>
        <family val="1"/>
        <charset val="136"/>
        <scheme val="minor"/>
      </rPr>
      <t>Chiang H. J.</t>
    </r>
    <phoneticPr fontId="85" type="noConversion"/>
  </si>
  <si>
    <t>Analysis of the Chinese Calligraphy Using Kansei Engineering.</t>
  </si>
  <si>
    <t>The IAFOR International Conference on Education</t>
    <phoneticPr fontId="85" type="noConversion"/>
  </si>
  <si>
    <t>USA/Hawaii</t>
    <phoneticPr fontId="85" type="noConversion"/>
  </si>
  <si>
    <t>321-341</t>
  </si>
  <si>
    <t>https://iicehawaii.iafor.org/iicehawaii2023/</t>
    <phoneticPr fontId="85" type="noConversion"/>
  </si>
  <si>
    <t>0227-211</t>
  </si>
  <si>
    <t>張建成</t>
  </si>
  <si>
    <r>
      <rPr>
        <b/>
        <u/>
        <sz val="12"/>
        <color theme="1"/>
        <rFont val="新細明體"/>
        <family val="1"/>
        <charset val="136"/>
        <scheme val="minor"/>
      </rPr>
      <t>張建成*</t>
    </r>
    <r>
      <rPr>
        <sz val="12"/>
        <color theme="1"/>
        <rFont val="新細明體"/>
        <family val="1"/>
        <charset val="136"/>
        <scheme val="minor"/>
      </rPr>
      <t>、邱信詮</t>
    </r>
    <phoneticPr fontId="85" type="noConversion"/>
  </si>
  <si>
    <t>以案例設計特徵為基礎進行雙面櫃之改良設計開發</t>
  </si>
  <si>
    <t>2023跨域創新設計整合國際研討會
International Design Conference on Integrated Interdisciplinary Innovation 2023(DCIII 2023)</t>
    <phoneticPr fontId="85" type="noConversion"/>
  </si>
  <si>
    <t>中華民國/雲林/雲林科技大學</t>
  </si>
  <si>
    <t>https://2023yuntechcd.wixsite.com/2023/general-5</t>
    <phoneticPr fontId="85" type="noConversion"/>
  </si>
  <si>
    <t>110-2410-H-239-012-</t>
  </si>
  <si>
    <t>0227-212</t>
  </si>
  <si>
    <r>
      <t>邱信銓、</t>
    </r>
    <r>
      <rPr>
        <b/>
        <u/>
        <sz val="12"/>
        <color theme="1"/>
        <rFont val="新細明體"/>
        <family val="1"/>
        <charset val="136"/>
        <scheme val="minor"/>
      </rPr>
      <t>張建成*</t>
    </r>
    <phoneticPr fontId="85" type="noConversion"/>
  </si>
  <si>
    <t>直角與雙斜角造型美感與結構強度評估設計–以板凳家具為例</t>
  </si>
  <si>
    <t>0227-030</t>
  </si>
  <si>
    <t>林妝鴻</t>
  </si>
  <si>
    <r>
      <t>陳又瑜、余家安、蔡帛辰、</t>
    </r>
    <r>
      <rPr>
        <b/>
        <u/>
        <sz val="12"/>
        <color theme="1"/>
        <rFont val="新細明體"/>
        <family val="1"/>
        <charset val="136"/>
        <scheme val="minor"/>
      </rPr>
      <t>林妝鴻*</t>
    </r>
    <phoneticPr fontId="85" type="noConversion"/>
  </si>
  <si>
    <t>永續校園設計改造與SDGs回應-以苗栗南庄蓬萊國小為例</t>
  </si>
  <si>
    <t>https://2023yuntechcd.wixsite.com/2023</t>
    <phoneticPr fontId="85" type="noConversion"/>
  </si>
  <si>
    <t>0227-029</t>
  </si>
  <si>
    <r>
      <t>鄭丞軒、吳瓊佳、舒韋瑄、劉雙華、簡麗員、</t>
    </r>
    <r>
      <rPr>
        <b/>
        <u/>
        <sz val="12"/>
        <color theme="1"/>
        <rFont val="新細明體"/>
        <family val="1"/>
        <charset val="136"/>
        <scheme val="minor"/>
      </rPr>
      <t>林妝鴻*</t>
    </r>
    <phoneticPr fontId="85" type="noConversion"/>
  </si>
  <si>
    <t>偏鄉部落校園之碳盤查課題初探</t>
  </si>
  <si>
    <t>0227-028</t>
  </si>
  <si>
    <r>
      <rPr>
        <b/>
        <u/>
        <sz val="12"/>
        <color theme="1"/>
        <rFont val="新細明體"/>
        <family val="1"/>
        <charset val="136"/>
        <scheme val="minor"/>
      </rPr>
      <t>Chuang-Hung Lin*</t>
    </r>
    <r>
      <rPr>
        <sz val="12"/>
        <color theme="1"/>
        <rFont val="新細明體"/>
        <family val="1"/>
        <charset val="136"/>
        <scheme val="minor"/>
      </rPr>
      <t xml:space="preserve">, Fan Xu. </t>
    </r>
    <phoneticPr fontId="85" type="noConversion"/>
  </si>
  <si>
    <t>Visualization the Microclimate of Atrium Buildings from the Perspective of Human Comfort.</t>
  </si>
  <si>
    <t>The 8th International Conference on Advanced Technology Innovation.</t>
  </si>
  <si>
    <t>0227-138</t>
  </si>
  <si>
    <t>林裕森</t>
  </si>
  <si>
    <t>Yusen LIN</t>
  </si>
  <si>
    <t xml:space="preserve">A study on brightness between horizontal illuminance and ambient luminance </t>
  </si>
  <si>
    <t>0227-139</t>
  </si>
  <si>
    <r>
      <t xml:space="preserve">吳佩庭, 許佳蓉, 劉名憲, 盧慶華, </t>
    </r>
    <r>
      <rPr>
        <b/>
        <u/>
        <sz val="12"/>
        <color theme="1"/>
        <rFont val="新細明體"/>
        <family val="1"/>
        <charset val="136"/>
        <scheme val="minor"/>
      </rPr>
      <t>林裕森*</t>
    </r>
    <phoneticPr fontId="85" type="noConversion"/>
  </si>
  <si>
    <t>以ESG觀點探討永續校園環境與改善建議之研究-以中正國小為例</t>
  </si>
  <si>
    <t>0227-140</t>
  </si>
  <si>
    <r>
      <t xml:space="preserve">黃清郁, 賴宥頤, 葉欣瑜, 李宗祐, </t>
    </r>
    <r>
      <rPr>
        <b/>
        <u/>
        <sz val="12"/>
        <color theme="1"/>
        <rFont val="新細明體"/>
        <family val="1"/>
        <charset val="136"/>
        <scheme val="minor"/>
      </rPr>
      <t>林裕森*</t>
    </r>
    <r>
      <rPr>
        <sz val="12"/>
        <color theme="1"/>
        <rFont val="新細明體"/>
        <family val="1"/>
        <charset val="136"/>
        <scheme val="minor"/>
      </rPr>
      <t xml:space="preserve">
</t>
    </r>
    <phoneticPr fontId="85" type="noConversion"/>
  </si>
  <si>
    <t>以建築醫生觀點探討永續校園環境與改善建議之研究－以中正國小為例</t>
  </si>
  <si>
    <t>0227-066</t>
  </si>
  <si>
    <t>建築學系</t>
    <phoneticPr fontId="85" type="noConversion"/>
  </si>
  <si>
    <t>陳上元</t>
  </si>
  <si>
    <r>
      <rPr>
        <b/>
        <u/>
        <sz val="12"/>
        <color theme="1"/>
        <rFont val="新細明體"/>
        <family val="1"/>
        <charset val="136"/>
        <scheme val="minor"/>
      </rPr>
      <t>陳上元</t>
    </r>
    <r>
      <rPr>
        <sz val="12"/>
        <color theme="1"/>
        <rFont val="新細明體"/>
        <family val="1"/>
        <charset val="136"/>
        <scheme val="minor"/>
      </rPr>
      <t>、張淑芬、陳啟川、楊茲丞</t>
    </r>
    <phoneticPr fontId="85" type="noConversion"/>
  </si>
  <si>
    <t>基於卷積神經網路的面部辨識系統建立觀心的優化看護環境</t>
  </si>
  <si>
    <t>2023 系統性創新研討會與專案競賽暨第15屆中華系統性創新學會年會</t>
    <phoneticPr fontId="85" type="noConversion"/>
  </si>
  <si>
    <t xml:space="preserve">中華民國/台南/遠東科技大學 </t>
  </si>
  <si>
    <t>C-9，中華系統性創新學會</t>
  </si>
  <si>
    <t>https://www.ssi.org.tw/sich2023/</t>
    <phoneticPr fontId="85" type="noConversion"/>
  </si>
  <si>
    <t>110-2221-E-035-011-</t>
  </si>
  <si>
    <t>0227-059</t>
  </si>
  <si>
    <t>Shang-Yuan Chen</t>
  </si>
  <si>
    <t>An Emotion-reading Nursing Care Environment</t>
    <phoneticPr fontId="85" type="noConversion"/>
  </si>
  <si>
    <t>S4-2</t>
  </si>
  <si>
    <t>https://secretary.nuu.edu.tw/p/404-1003-54349-1.php?Lang=zh-tw</t>
    <phoneticPr fontId="85" type="noConversion"/>
  </si>
  <si>
    <t>0227-065</t>
  </si>
  <si>
    <r>
      <rPr>
        <b/>
        <u/>
        <sz val="12"/>
        <color theme="1"/>
        <rFont val="新細明體"/>
        <family val="1"/>
        <charset val="136"/>
        <scheme val="minor"/>
      </rPr>
      <t>Shang-Yuan Chen</t>
    </r>
    <r>
      <rPr>
        <sz val="12"/>
        <color theme="1"/>
        <rFont val="新細明體"/>
        <family val="1"/>
        <charset val="136"/>
        <scheme val="minor"/>
      </rPr>
      <t>*, Xian-tang Wang, Guan-qun Shi, Zhi-kai Zhuang, Fan-gji Wu</t>
    </r>
    <phoneticPr fontId="85" type="noConversion"/>
  </si>
  <si>
    <t>Building an edge computing-based environmental control and predictive facility management system</t>
  </si>
  <si>
    <t>The 8th International Conference on Advanced Technology Innovation 2023 (ICATI2023)</t>
    <phoneticPr fontId="85" type="noConversion"/>
  </si>
  <si>
    <t>A1</t>
  </si>
  <si>
    <t>111-2221-E-239-030-</t>
  </si>
  <si>
    <t>0227-060</t>
  </si>
  <si>
    <t>建築學系</t>
    <phoneticPr fontId="85" type="noConversion"/>
  </si>
  <si>
    <t>王奕中、陳上元、施正之、梁漢溪</t>
  </si>
  <si>
    <t>BIM之設施管理數位孿生:桃園與台中實踐的比較分析</t>
  </si>
  <si>
    <t>第35屆建築研究成果發表會暨第7屆全國建築設計教學與建築教育論壇</t>
    <phoneticPr fontId="85" type="noConversion"/>
  </si>
  <si>
    <t>中華民國/高雄</t>
  </si>
  <si>
    <t>A6-4</t>
  </si>
  <si>
    <t>https://www.architw.org.tw/view_article.php?id=13635</t>
    <phoneticPr fontId="85" type="noConversion"/>
  </si>
  <si>
    <t>107-2221-E-035-023-</t>
  </si>
  <si>
    <t>0227-061</t>
  </si>
  <si>
    <t>程國勛、陳上元、施正之、梁漢溪</t>
  </si>
  <si>
    <t>BIM知識資源平台大數據價值探勘研究</t>
  </si>
  <si>
    <t>A6-3</t>
  </si>
  <si>
    <t>0227-062</t>
  </si>
  <si>
    <t>陳昱安、陳上元、施正之、梁漢溪</t>
  </si>
  <si>
    <t>分析英國及新加坡BIM元件審查標準以提出台灣本土化元件平台審查標準架構</t>
  </si>
  <si>
    <t>A7-1</t>
  </si>
  <si>
    <t>107-2221-E-035-005-</t>
  </si>
  <si>
    <t>0227-063</t>
  </si>
  <si>
    <t>陳靖堯、陳上元</t>
  </si>
  <si>
    <t>分析基於邊緣運算所建置具臉部和表情辨識的智慧會議室以提出最佳雲-邊界線</t>
  </si>
  <si>
    <t>C3-3</t>
  </si>
  <si>
    <t>0227-064</t>
  </si>
  <si>
    <t>陳上元、 陳啟川</t>
  </si>
  <si>
    <t>基於面部辨識系統建立觀心的優化看護環境</t>
  </si>
  <si>
    <t>A7-2</t>
  </si>
  <si>
    <t>0227-082</t>
  </si>
  <si>
    <t>陳品竹</t>
  </si>
  <si>
    <t>邱康峻、陳品竹</t>
  </si>
  <si>
    <t>地方創生下的空間實踐行為-以臺南官田大崎社區為例</t>
    <phoneticPr fontId="85" type="noConversion"/>
  </si>
  <si>
    <t>2023FAPCE (Forum of Asia-Pacific Community Empowering)亞太社造論壇暨學術研討會</t>
    <phoneticPr fontId="85" type="noConversion"/>
  </si>
  <si>
    <t>中華民國/台北市</t>
    <phoneticPr fontId="85" type="noConversion"/>
  </si>
  <si>
    <t>https://cesroc.tw/?p=1164</t>
    <phoneticPr fontId="85" type="noConversion"/>
  </si>
  <si>
    <t>0227-083</t>
  </si>
  <si>
    <t>周冠彣、陳品竹</t>
  </si>
  <si>
    <t>探討街民的都市生活戰略-以台中火車站街民生活圈為例</t>
  </si>
  <si>
    <t>pp713-718</t>
  </si>
  <si>
    <t>0227-113</t>
  </si>
  <si>
    <t>原住民學士學位學程專班</t>
  </si>
  <si>
    <t>張鴻邦</t>
  </si>
  <si>
    <t>原住民族傳播研究的地方／空間轉向：以全國性原住民族廣電媒體為思考起點</t>
    <phoneticPr fontId="85" type="noConversion"/>
  </si>
  <si>
    <t>0227-214</t>
  </si>
  <si>
    <t>劉秋雪</t>
  </si>
  <si>
    <t>The Heritage of Bamboo Weaving Craft Education in Taiwan—A Survey of Bamboo Weaving Artisans' Teaching Practices</t>
    <phoneticPr fontId="85" type="noConversion"/>
  </si>
  <si>
    <t>2023 ADCS亞洲設計文化研討會
17th International conference of Asia Design Culture Society (ADCS 2023)</t>
    <phoneticPr fontId="85" type="noConversion"/>
  </si>
  <si>
    <t>中華民國/臺中/臺中教育大學</t>
  </si>
  <si>
    <t>https://dcdm.ntcu.edu.tw/seminar.php</t>
    <phoneticPr fontId="85" type="noConversion"/>
  </si>
  <si>
    <t>0227-015</t>
  </si>
  <si>
    <t>電資</t>
    <phoneticPr fontId="85" type="noConversion"/>
  </si>
  <si>
    <t>李澄鈴</t>
  </si>
  <si>
    <t xml:space="preserve">Bo-Shen Chang, Ying-Zhen Huang, Yi-Hua Wu and Cheng-Ling Lee* </t>
  </si>
  <si>
    <t xml:space="preserve">A Liquid-Core Fiber Mach-Zehnder Interferometer with Dual-opening Channel by a Side-Polished Hollow Core Fiber, </t>
  </si>
  <si>
    <t>International Symposium on Novel and Sustainable Technology(ISNST)
第21屆創新與永續科技國際研討會</t>
    <phoneticPr fontId="85" type="noConversion"/>
  </si>
  <si>
    <t>ROC/Tainan</t>
    <phoneticPr fontId="85" type="noConversion"/>
  </si>
  <si>
    <t>3-6-003</t>
  </si>
  <si>
    <t>https://isnst.eng.stust.edu.tw/</t>
    <phoneticPr fontId="85" type="noConversion"/>
  </si>
  <si>
    <t>110-2221-E-239-025-MY2</t>
  </si>
  <si>
    <t>0227-016</t>
  </si>
  <si>
    <t>Sian-Ze Lin, Sheng-Ping Lin, and Cheng-Ling Lee*</t>
  </si>
  <si>
    <t>Anti-Resonance Fiber Fabry-Perot Interferometer Based on Reflecting Guidance Liquid Core Fiber (優秀學生論文獎)</t>
  </si>
  <si>
    <t xml:space="preserve"> 3-6-005</t>
  </si>
  <si>
    <t>0227-017</t>
  </si>
  <si>
    <t>Yen-Chang Lee, Bo-Ann Chu, Yi-Da Hsieh and Cheng-Ling Lee*</t>
  </si>
  <si>
    <t xml:space="preserve">Light Pressure Measurement based on a Dynamic Micro-Air Bubble in a Hollow Core Fiber, </t>
  </si>
  <si>
    <t>3-6-001</t>
  </si>
  <si>
    <t>0227-013</t>
  </si>
  <si>
    <t xml:space="preserve">Bing-Wei Chen, Hsu-Hui Chou, Yi-Kai Chiu and Cheng-Ling Lee* </t>
  </si>
  <si>
    <t>A Fiber Fabry–Pérot Interferometer with an Ultra-short Cavity based on Splicing a Tilted Hollow Core Fiber,</t>
  </si>
  <si>
    <t>Optics &amp; Photonics Taiwan, International Conference (OPTIC)</t>
    <phoneticPr fontId="85" type="noConversion"/>
  </si>
  <si>
    <t xml:space="preserve"> 0904,</t>
  </si>
  <si>
    <t>https://optic2023.conf.tw/site/page.aspx?pid=901&amp;sid=1495&amp;lang=en</t>
    <phoneticPr fontId="85" type="noConversion"/>
  </si>
  <si>
    <t>0227-014</t>
  </si>
  <si>
    <t xml:space="preserve">Tzu-Chieh Lin, Chang-Yuan Chan, Lun-Yu Lai, Chia-Yu Chang and Cheng-Ling Lee* </t>
  </si>
  <si>
    <t>A Photothermal Fiber Fabry–Pérot Interferometer Based on a Polymer Mixed Submicron Metal Particles,</t>
  </si>
  <si>
    <t xml:space="preserve">Optics &amp; Photonics Taiwan,International Conference(OPTIC), </t>
    <phoneticPr fontId="85" type="noConversion"/>
  </si>
  <si>
    <t>0568</t>
  </si>
  <si>
    <t>0227-010</t>
  </si>
  <si>
    <t>卓俊佑</t>
  </si>
  <si>
    <r>
      <t>C. Y. Chang, H. Wang,</t>
    </r>
    <r>
      <rPr>
        <b/>
        <u/>
        <sz val="12"/>
        <color theme="1"/>
        <rFont val="新細明體"/>
        <family val="1"/>
        <charset val="136"/>
        <scheme val="minor"/>
      </rPr>
      <t xml:space="preserve"> C. Y. Cho</t>
    </r>
    <phoneticPr fontId="85" type="noConversion"/>
  </si>
  <si>
    <t>Exploring high-power Nd:YAG laser at 1123/561 nm by using birefringence filter</t>
  </si>
  <si>
    <t>TPS 2023 annual meeting (台灣物理年會)</t>
    <phoneticPr fontId="85" type="noConversion"/>
  </si>
  <si>
    <t>P1-OP-042</t>
  </si>
  <si>
    <t>https://tps2023.conf.tw/site/page.aspx?pid=901&amp;sid=1463&amp;lang=en</t>
    <phoneticPr fontId="85" type="noConversion"/>
  </si>
  <si>
    <t>0227-011</t>
  </si>
  <si>
    <r>
      <t>C. Y. Chen, S. L. Tsai,</t>
    </r>
    <r>
      <rPr>
        <b/>
        <u/>
        <sz val="12"/>
        <color theme="1"/>
        <rFont val="新細明體"/>
        <family val="1"/>
        <charset val="136"/>
        <scheme val="minor"/>
      </rPr>
      <t xml:space="preserve"> C. Y. Cho</t>
    </r>
    <phoneticPr fontId="85" type="noConversion"/>
  </si>
  <si>
    <t>Investigation of multi-wavelength generation in optically pumped semiconductor laser</t>
  </si>
  <si>
    <t>TPS 2023 annual meeting (台灣物理年會)</t>
  </si>
  <si>
    <t>P1-OP-043</t>
  </si>
  <si>
    <t>111-2112-M-239-002-MY3</t>
  </si>
  <si>
    <t>0227-012</t>
  </si>
  <si>
    <r>
      <t xml:space="preserve">P. T. Yang, Ba. D. Chen, </t>
    </r>
    <r>
      <rPr>
        <b/>
        <u/>
        <sz val="12"/>
        <color theme="1"/>
        <rFont val="新細明體"/>
        <family val="1"/>
        <charset val="136"/>
        <scheme val="minor"/>
      </rPr>
      <t>C. Y. Cho</t>
    </r>
    <phoneticPr fontId="85" type="noConversion"/>
  </si>
  <si>
    <t>Observation of spacial and temporal control of laser intracavity optical parametric oscillator toward mid-infrared region</t>
  </si>
  <si>
    <t>P1-OP-044</t>
  </si>
  <si>
    <t>0227-022</t>
  </si>
  <si>
    <t>林奇鋒</t>
  </si>
  <si>
    <t>Chi-Feng Lin, Zhan-Quan Xu, Chien-Shun Lian</t>
  </si>
  <si>
    <t>Study on the Application of Carbon Black Materials as Counter Electrodes in Dye-Sensitized Solar Cells</t>
  </si>
  <si>
    <t>Optics &amp; Photonics Taiwan, International Conference (OPTIC 2023)</t>
  </si>
  <si>
    <t>112-2221-E-239-003-</t>
  </si>
  <si>
    <t>0227-023</t>
  </si>
  <si>
    <t>Chi-Feng Lin, Chin-Chung Chena, Tzu-Yang Chenga, Yu-Hsuan Hob, Po-Wei Chi</t>
  </si>
  <si>
    <t>Applications of Carbon Materials for Volatile Organic Compound Sensors</t>
    <phoneticPr fontId="85" type="noConversion"/>
  </si>
  <si>
    <t>SPIE Optics + Photonics</t>
    <phoneticPr fontId="85" type="noConversion"/>
  </si>
  <si>
    <t>USA/California/San Diego</t>
    <phoneticPr fontId="85" type="noConversion"/>
  </si>
  <si>
    <t>https://optics.org/events/2023/991</t>
    <phoneticPr fontId="85" type="noConversion"/>
  </si>
  <si>
    <t>112-2221-E-239-033-</t>
  </si>
  <si>
    <t>0227-123</t>
  </si>
  <si>
    <t>許正治</t>
  </si>
  <si>
    <t>Chun-Yi Chang, Cheng-Chih Hsu, Chyan-Chyi Wu, and Ching-Liang Dai</t>
  </si>
  <si>
    <t>High Luminous Efficacy of a Downlight Luminaire with Frusto-Conical Reflector</t>
  </si>
  <si>
    <t>111-2221-E-239-008-MY2</t>
  </si>
  <si>
    <t>0227-153</t>
  </si>
  <si>
    <t>謝鴻志</t>
  </si>
  <si>
    <t>Hung-Chih Hsieh, Meng-Rong Wu, Xiang-Ting Huang, Yu-Fen Dai</t>
  </si>
  <si>
    <t>Stray Light Reduction and Multiple Spectrum Extraction by Multi-frequency-Modulation and its Application on Oil Painting Identification</t>
  </si>
  <si>
    <t>ICISPC 2023 (7th International Conference on Imaging, Signal Processing and Communications)</t>
    <phoneticPr fontId="85" type="noConversion"/>
  </si>
  <si>
    <t>Japan/Kumamoto</t>
    <phoneticPr fontId="85" type="noConversion"/>
  </si>
  <si>
    <t>https://conference.researchbib.com/view/event/153067</t>
    <phoneticPr fontId="85" type="noConversion"/>
  </si>
  <si>
    <t>111-2222-E-239-001-</t>
  </si>
  <si>
    <t>0227-151</t>
  </si>
  <si>
    <t>Meng-Rong Wu,  Xiang-Ting Huang, Hung-Chih Hsieh</t>
  </si>
  <si>
    <t>Application of Color-mixing Light Source in Multiple Wavelength Overlay Measurement</t>
    <phoneticPr fontId="85" type="noConversion"/>
  </si>
  <si>
    <t>Optics &amp; Photonics Taiwan International Conference (OPTIC 2023)</t>
    <phoneticPr fontId="85" type="noConversion"/>
  </si>
  <si>
    <t>111-2222-E-239-002-</t>
  </si>
  <si>
    <t>0227-152</t>
  </si>
  <si>
    <t>Yu-Lin Chang and Hung-Chih Hsieh</t>
  </si>
  <si>
    <t>Spectral analysis is performed through mobile phone modulation of light and three-parameter fitting</t>
  </si>
  <si>
    <t>0227-021</t>
  </si>
  <si>
    <t>王能中</t>
  </si>
  <si>
    <t>Z.-Z. Wu, C.-Y. Lee*, H.-J. Lin, and N.-C. Wang</t>
  </si>
  <si>
    <t>Uncertainty Stabilized Control Image Blending for End-to-End Imitation Learning Autonomous Driving Model</t>
  </si>
  <si>
    <t>2023 Sixth International Symposium on Computer, Consumer and Control (IS3C 2023)</t>
    <phoneticPr fontId="85" type="noConversion"/>
  </si>
  <si>
    <t>ROC/Taichung/National Chin-Yi University of Technology</t>
  </si>
  <si>
    <t>pp. 1-6</t>
  </si>
  <si>
    <t>https://ieeexplore.ieee.org/xpl/conhome/10219186/proceeding</t>
    <phoneticPr fontId="85" type="noConversion"/>
  </si>
  <si>
    <t>110-2221-E-239-002-</t>
  </si>
  <si>
    <t>0227-018</t>
  </si>
  <si>
    <t>N.-C. Wang*, C.-Y. Lee, M.-F. Tsai, H.-F. Fu, and W.-J. Hsu</t>
  </si>
  <si>
    <t>A Q-Learning Based Power-Aware Data Dissemination Protocol for Wireless Sensor Networks</t>
  </si>
  <si>
    <t>The 15th International Conference Genetic and Evolutionary Computing (ICGEC 2023)</t>
    <phoneticPr fontId="85" type="noConversion"/>
  </si>
  <si>
    <t>ROC/Kaohsiung/Kaohsiung Software Technology Park</t>
    <phoneticPr fontId="85" type="noConversion"/>
  </si>
  <si>
    <t>B06-4, B67, pp. 1-6</t>
  </si>
  <si>
    <t>https://icgec23.github.io/</t>
    <phoneticPr fontId="85" type="noConversion"/>
  </si>
  <si>
    <t>0227-019</t>
  </si>
  <si>
    <t>N.-C. Wang*, H.-Y. Chuang, P. Wang, H.-F. Fu, and H.-J. Chen</t>
  </si>
  <si>
    <t>A Genetic Algorithm Based Power Aware Data Dissemination Protocol for Wireless Sensor Networks</t>
  </si>
  <si>
    <r>
      <t>The 18th Workshop on Wireless, Ad-Hoc and Sensor Networks (WASN 2023)
第</t>
    </r>
    <r>
      <rPr>
        <sz val="12"/>
        <color theme="1"/>
        <rFont val="Microsoft YaHei UI"/>
        <family val="2"/>
        <charset val="134"/>
      </rPr>
      <t>⼗⼋</t>
    </r>
    <r>
      <rPr>
        <sz val="12"/>
        <color theme="1"/>
        <rFont val="新細明體"/>
        <family val="1"/>
        <charset val="136"/>
        <scheme val="minor"/>
      </rPr>
      <t>屆無線、隨意及感測網路研討會暨國科會專題計畫成果發表會</t>
    </r>
    <phoneticPr fontId="85" type="noConversion"/>
  </si>
  <si>
    <t>ROC/Keelung/National Museum of Marine Science and Technology</t>
    <phoneticPr fontId="85" type="noConversion"/>
  </si>
  <si>
    <t>No. 47</t>
  </si>
  <si>
    <t>https://sites.google.com/view/wasn2023/</t>
    <phoneticPr fontId="85" type="noConversion"/>
  </si>
  <si>
    <t>0227-020</t>
  </si>
  <si>
    <t>N.-C. Wang*, Y.-H. Chuang, H.-Y. Li, P.-H Tsai, P.-W. Tsai, M.-Y. Chen, and P. Wang</t>
  </si>
  <si>
    <t>A Rehabilitation System for Smart Home</t>
  </si>
  <si>
    <r>
      <t>The 27 Mobile Computing Workshop (MC2023) 
第</t>
    </r>
    <r>
      <rPr>
        <sz val="12"/>
        <color theme="1"/>
        <rFont val="Microsoft YaHei UI"/>
        <family val="2"/>
        <charset val="134"/>
      </rPr>
      <t>⼆⼗</t>
    </r>
    <r>
      <rPr>
        <sz val="12"/>
        <color theme="1"/>
        <rFont val="新細明體"/>
        <family val="1"/>
        <charset val="136"/>
        <scheme val="minor"/>
      </rPr>
      <t>七屆行動計算研討會(MC)</t>
    </r>
    <phoneticPr fontId="85" type="noConversion"/>
  </si>
  <si>
    <t>No. 55</t>
  </si>
  <si>
    <t>https://sites.google.com/view/mc-2023/main?authuser=0</t>
    <phoneticPr fontId="85" type="noConversion"/>
  </si>
  <si>
    <t>0227-163</t>
  </si>
  <si>
    <t>辛錫進</t>
  </si>
  <si>
    <t>Hsi-Chin Hsin, Chien-Kun Su, and_x000D_
Cheng-Ying Yang</t>
  </si>
  <si>
    <t>Content Aware Adaptive Pooling for Convolutional_x000D_
Neural Networks</t>
  </si>
  <si>
    <t>2023 智慧運算論壇</t>
    <phoneticPr fontId="85" type="noConversion"/>
  </si>
  <si>
    <t>中華民國/金門</t>
    <phoneticPr fontId="85" type="noConversion"/>
  </si>
  <si>
    <t>6 pages</t>
  </si>
  <si>
    <t>https://www.ssci.org.tw/2023_SSCI_Forum/</t>
    <phoneticPr fontId="85" type="noConversion"/>
  </si>
  <si>
    <t>0227-144</t>
  </si>
  <si>
    <t>張勤振</t>
  </si>
  <si>
    <r>
      <t xml:space="preserve">Ping-Hao Peng, </t>
    </r>
    <r>
      <rPr>
        <b/>
        <u/>
        <sz val="12"/>
        <color theme="1"/>
        <rFont val="新細明體"/>
        <family val="1"/>
        <charset val="136"/>
        <scheme val="minor"/>
      </rPr>
      <t>Chin-Chen Chang</t>
    </r>
    <phoneticPr fontId="85" type="noConversion"/>
  </si>
  <si>
    <t>Sand painting generation using style transfer approach</t>
  </si>
  <si>
    <t>0227-145</t>
  </si>
  <si>
    <r>
      <t>林展緯，</t>
    </r>
    <r>
      <rPr>
        <b/>
        <u/>
        <sz val="12"/>
        <color theme="1"/>
        <rFont val="新細明體"/>
        <family val="1"/>
        <charset val="136"/>
        <scheme val="minor"/>
      </rPr>
      <t>張勤振</t>
    </r>
    <phoneticPr fontId="85" type="noConversion"/>
  </si>
  <si>
    <t>單目深度預測應用於擴增實境中戶外場景之遮擋處理</t>
  </si>
  <si>
    <t>2023 International Symposia on Striving for Excellence in Higher Education</t>
    <phoneticPr fontId="85" type="noConversion"/>
  </si>
  <si>
    <t>ROC/TAOYUAN/MING CHUAN UNIVERSITY TAOYUAN CAMPUS</t>
  </si>
  <si>
    <t>https://sht.mcu.edu.tw/en/seminar2023</t>
    <phoneticPr fontId="85" type="noConversion"/>
  </si>
  <si>
    <t>0227-002</t>
  </si>
  <si>
    <t>韓欽銓</t>
  </si>
  <si>
    <t>Hao Pu Lin, Yuan-Chieh Chen, Chin-Chuan Han, Yu-Chi Wu, Chao-Shu Chang, Jin-Yuan Lin</t>
  </si>
  <si>
    <t>Mold Damage Monitoring for Power Metallurgy Molding Machines Using Deep Learning Methods</t>
  </si>
  <si>
    <t>The 10th IIAE International Conference on Intelligent Systems and Image Processing</t>
    <phoneticPr fontId="85" type="noConversion"/>
  </si>
  <si>
    <t>Japan/Beppu/B-Con Plaza</t>
    <phoneticPr fontId="85" type="noConversion"/>
  </si>
  <si>
    <t>https://www2.ia-engineers.org/icisip2023/</t>
    <phoneticPr fontId="85" type="noConversion"/>
  </si>
  <si>
    <t>111-2221-E-239-026-</t>
  </si>
  <si>
    <t>0227-003</t>
  </si>
  <si>
    <t>Chang-Hsing Lee, Jau-Ling Shih, Tsai-Cheih Tsai, Cheng-Chang Lien, and Chin-Chuan Han</t>
  </si>
  <si>
    <t>Unsupervised Global and Local CNN Feature Extraction Using Multiscale Attention Aggregation for Fine Grained Image Retrieval</t>
  </si>
  <si>
    <t>0227-001</t>
    <phoneticPr fontId="85" type="noConversion"/>
  </si>
  <si>
    <t>Hao-Pu Lin, Chin-Chuan Han*, Jun-Wei Liao, Chong-Han Ciou, Yi-Cheng Hong, Ming-Lun Tan</t>
  </si>
  <si>
    <t>The Indoor People Tracking and Counting System</t>
  </si>
  <si>
    <t>The 2023 International Automatic Control Conference (CACS 2023)</t>
    <phoneticPr fontId="85" type="noConversion"/>
  </si>
  <si>
    <t>中華民國/澎湖</t>
    <phoneticPr fontId="85" type="noConversion"/>
  </si>
  <si>
    <t>https://sites.google.com/view/cacs2023/about-cacs2023</t>
    <phoneticPr fontId="85" type="noConversion"/>
  </si>
  <si>
    <t>112-2221-E-239-029-</t>
  </si>
  <si>
    <t>0227-005</t>
  </si>
  <si>
    <t>江豐瑋、于小斐、韓欽銓、吳有基、林錦垣、張朝旭、李品萱</t>
  </si>
  <si>
    <t>利用紅外線遮斷感應資料做成型機工作狀態判斷</t>
  </si>
  <si>
    <t>第二十一屆2023年離島資訊與應用研討會</t>
    <phoneticPr fontId="85" type="noConversion"/>
  </si>
  <si>
    <t>中華民國/宜蘭/宜蘭大學</t>
  </si>
  <si>
    <t>https://itaoi2023.niu.edu.tw/</t>
    <phoneticPr fontId="85" type="noConversion"/>
  </si>
  <si>
    <t>0227-006</t>
  </si>
  <si>
    <t>陳淵傑、林顥圃、韓欽銓、吳有基、林錦垣、張朝旭、張詩曼、鄭雅云</t>
  </si>
  <si>
    <t>利用深度學習技術應用於粉末冶金成型機之模具損壞評估</t>
  </si>
  <si>
    <t>0227-004</t>
  </si>
  <si>
    <t>陳冠謀、韓欽銓、杜聖聰</t>
  </si>
  <si>
    <t>使用BERT與ADAPTIVE ATTENTION進行中文文本情感分析</t>
  </si>
  <si>
    <t>0227-090</t>
  </si>
  <si>
    <t>資訊工程學系
電機工程學系
電機工程學系
資訊管理學系</t>
    <phoneticPr fontId="85" type="noConversion"/>
  </si>
  <si>
    <t>韓欽銓
吳有基
林錦源
張朝旭</t>
    <phoneticPr fontId="85" type="noConversion"/>
  </si>
  <si>
    <r>
      <t>陳淵傑、林顥圃、</t>
    </r>
    <r>
      <rPr>
        <b/>
        <u/>
        <sz val="12"/>
        <color theme="1"/>
        <rFont val="新細明體"/>
        <family val="1"/>
        <charset val="136"/>
        <scheme val="minor"/>
      </rPr>
      <t>韓欽銓</t>
    </r>
    <r>
      <rPr>
        <sz val="12"/>
        <color theme="1"/>
        <rFont val="新細明體"/>
        <family val="1"/>
        <charset val="136"/>
        <scheme val="minor"/>
      </rPr>
      <t>、</t>
    </r>
    <r>
      <rPr>
        <b/>
        <u/>
        <sz val="12"/>
        <color theme="1"/>
        <rFont val="新細明體"/>
        <family val="1"/>
        <charset val="136"/>
        <scheme val="minor"/>
      </rPr>
      <t>吳有基</t>
    </r>
    <r>
      <rPr>
        <sz val="12"/>
        <color theme="1"/>
        <rFont val="新細明體"/>
        <family val="1"/>
        <charset val="136"/>
        <scheme val="minor"/>
      </rPr>
      <t>、</t>
    </r>
    <r>
      <rPr>
        <b/>
        <u/>
        <sz val="12"/>
        <color theme="1"/>
        <rFont val="新細明體"/>
        <family val="1"/>
        <charset val="136"/>
        <scheme val="minor"/>
      </rPr>
      <t>林錦垣</t>
    </r>
    <r>
      <rPr>
        <sz val="12"/>
        <color theme="1"/>
        <rFont val="新細明體"/>
        <family val="1"/>
        <charset val="136"/>
        <scheme val="minor"/>
      </rPr>
      <t>、</t>
    </r>
    <r>
      <rPr>
        <b/>
        <u/>
        <sz val="12"/>
        <color theme="1"/>
        <rFont val="新細明體"/>
        <family val="1"/>
        <charset val="136"/>
        <scheme val="minor"/>
      </rPr>
      <t>張朝旭</t>
    </r>
    <r>
      <rPr>
        <sz val="12"/>
        <color theme="1"/>
        <rFont val="新細明體"/>
        <family val="1"/>
        <charset val="136"/>
        <scheme val="minor"/>
      </rPr>
      <t>、張詩曼、鄭雅云</t>
    </r>
    <phoneticPr fontId="85" type="noConversion"/>
  </si>
  <si>
    <t>利用深度學習技術應用於粉末冶金成型機之模具損壞評估</t>
    <phoneticPr fontId="85" type="noConversion"/>
  </si>
  <si>
    <t>第二十一屆2023 年離島資訊與應用研討會 (最佳論文獎)</t>
  </si>
  <si>
    <t>0227-097</t>
  </si>
  <si>
    <t>王聲葦</t>
  </si>
  <si>
    <t>S.W. Wang and Y.L. Tsou</t>
  </si>
  <si>
    <t>Rewards Analysis in Proof-Of-Work Blockchains With Two Selfish Miners: From Network and Miner's Perspectives</t>
  </si>
  <si>
    <t>2023 IEEE International Black Sea Conference on Communications and Networking (BlackSeaCom)</t>
    <phoneticPr fontId="85" type="noConversion"/>
  </si>
  <si>
    <t>Turkey/Istanbul</t>
    <phoneticPr fontId="85" type="noConversion"/>
  </si>
  <si>
    <t>https://blackseacom2023.ieee-blackseacom.org/</t>
    <phoneticPr fontId="85" type="noConversion"/>
  </si>
  <si>
    <t>0227-141</t>
  </si>
  <si>
    <t>陳勝利</t>
  </si>
  <si>
    <t>Jhong-Yi Lai, Wei-Jung Chen, Shen-Li Chen*</t>
  </si>
  <si>
    <t>Enhanced ESD-capability of High-voltage 32 V N-Channel LDMOSs with the Body-side Hetero-junction Structure</t>
  </si>
  <si>
    <t>13th International Conference on Power, Energy and Electrical Engineering</t>
  </si>
  <si>
    <t>Tokyo, Japan</t>
  </si>
  <si>
    <t>https://easychair.org/cfp/FC2023</t>
    <phoneticPr fontId="85" type="noConversion"/>
  </si>
  <si>
    <t>111-2221-E-239-014-</t>
  </si>
  <si>
    <t>0227-195</t>
  </si>
  <si>
    <t>蔡明峰</t>
  </si>
  <si>
    <r>
      <t xml:space="preserve">Bo-Cheng Liu and </t>
    </r>
    <r>
      <rPr>
        <b/>
        <u/>
        <sz val="12"/>
        <color theme="1"/>
        <rFont val="新細明體"/>
        <family val="1"/>
        <charset val="136"/>
        <scheme val="minor"/>
      </rPr>
      <t>Ming-Fong Tsai*</t>
    </r>
    <phoneticPr fontId="85" type="noConversion"/>
  </si>
  <si>
    <t>Bactrocera Dorsalis Monitoring Cloud Platform based on Deep Learning Image Recognition Framework</t>
  </si>
  <si>
    <t>2022 Conference on Gerontechnology and Service Management
2022福祉科技與服務管理研討會</t>
    <phoneticPr fontId="85" type="noConversion"/>
  </si>
  <si>
    <t>ROC/Nantou</t>
  </si>
  <si>
    <t>pp. 1-4</t>
  </si>
  <si>
    <t>https://sites.google.com/view/gtsm2022nkut/%E9%A6%96%E9%A0%81</t>
    <phoneticPr fontId="85" type="noConversion"/>
  </si>
  <si>
    <t>0227-196</t>
  </si>
  <si>
    <r>
      <t xml:space="preserve">Shih-Yung Cheng and </t>
    </r>
    <r>
      <rPr>
        <b/>
        <u/>
        <sz val="12"/>
        <color theme="1"/>
        <rFont val="新細明體"/>
        <family val="1"/>
        <charset val="136"/>
        <scheme val="minor"/>
      </rPr>
      <t>Ming-Fong Tsai*</t>
    </r>
    <phoneticPr fontId="85" type="noConversion"/>
  </si>
  <si>
    <t>Improving the Accuracy of Human Action Recognition Using a Continuous Motion Energy Image</t>
  </si>
  <si>
    <t>0227-192</t>
  </si>
  <si>
    <t>Hsiang-Wen Lee, Shu-Lin Hsieh and Ming-Fong Tsai</t>
  </si>
  <si>
    <t>Action Recognition with Multiple People Using Long Short-term Memory</t>
  </si>
  <si>
    <t>2023 International Conference on Consumer Electronics - Taiwan (ICCE-Taiwan)</t>
    <phoneticPr fontId="85" type="noConversion"/>
  </si>
  <si>
    <t>ROC/Pingtung</t>
  </si>
  <si>
    <t>pp. 1-2</t>
  </si>
  <si>
    <t>https://ieeexplore.ieee.org/xpl/conhome/10226627/proceeding</t>
    <phoneticPr fontId="85" type="noConversion"/>
  </si>
  <si>
    <t>0227-193</t>
  </si>
  <si>
    <t>Kun-Cheng Huang, Ya-Rung Tsai and Ming-Fong Tsai</t>
  </si>
  <si>
    <t>Prototype of a Smart Agricultural Vehicle for Pineapple Flower Induction</t>
  </si>
  <si>
    <t>0227-194</t>
  </si>
  <si>
    <t>Jhih-Yu Wang, Ya-Rung Tsai and Ming-Fong Tsai</t>
  </si>
  <si>
    <t>Smart System for the Identification of Fruit Quality and Prototype Implementation of an Honest Store</t>
  </si>
  <si>
    <t>0227-184</t>
  </si>
  <si>
    <t>Yi-Sheng You and Ming-Fong Tsai</t>
  </si>
  <si>
    <t>Collision Early Warning System for an Automated Guided Vehicle for Smart Manufacturing</t>
  </si>
  <si>
    <t>CSME 2023中國機械工程學會第四十屆全國學術研討會</t>
    <phoneticPr fontId="85" type="noConversion"/>
  </si>
  <si>
    <t>ROC/Changhua</t>
    <phoneticPr fontId="85" type="noConversion"/>
  </si>
  <si>
    <t>pp. 1-3</t>
  </si>
  <si>
    <t>0227-185</t>
  </si>
  <si>
    <t>Wu-Xian Lin, Yu-Xian You, Jian-Sheng Wu, Yu-Hsuan Lu and Ming-Fong Tsai</t>
  </si>
  <si>
    <t>Intelligent Cloud Management Platform for Public Toilets with Internet of Things Technology</t>
  </si>
  <si>
    <t>0227-186</t>
  </si>
  <si>
    <t>Song-Yen Hsu and Ming-Fong Tsai</t>
  </si>
  <si>
    <t>Machine Learning Algorithm with Adaptive Deletion of Biased Datasets</t>
  </si>
  <si>
    <t>0227-187</t>
  </si>
  <si>
    <t>Heng-Chih Liu and Ming-Fong Tsai</t>
  </si>
  <si>
    <t>PET Bottle Defect Detection Based on a Generative Adversarial Network</t>
  </si>
  <si>
    <t>0227-190</t>
  </si>
  <si>
    <t>Sheng-Min Lin, Shu-Wei Chen, Shu-Lin Hsieh and Ming-Fong Tsai</t>
  </si>
  <si>
    <t>Forehead Temperature Measurement Combining Ambient Temperature for a Cloud Management Platform</t>
  </si>
  <si>
    <t>0227-197</t>
  </si>
  <si>
    <r>
      <rPr>
        <b/>
        <u/>
        <sz val="12"/>
        <color theme="1"/>
        <rFont val="新細明體"/>
        <family val="1"/>
        <charset val="136"/>
        <scheme val="minor"/>
      </rPr>
      <t xml:space="preserve">Ming-Fong Tsai* </t>
    </r>
    <r>
      <rPr>
        <sz val="12"/>
        <color theme="1"/>
        <rFont val="新細明體"/>
        <family val="1"/>
        <charset val="136"/>
        <scheme val="minor"/>
      </rPr>
      <t>and Ding-Wen Lu</t>
    </r>
    <phoneticPr fontId="85" type="noConversion"/>
  </si>
  <si>
    <t>Cooperative Remote Maintenance System for Intelligent Machinery</t>
  </si>
  <si>
    <t>0227-191</t>
  </si>
  <si>
    <t>Shu-Wei Chen, Sheng-Min Lin, Jhih-Yuan Lin and Ming-Fong Tsai</t>
  </si>
  <si>
    <t>Intelligent Classification Trash Can System with Deep Learning Technology</t>
  </si>
  <si>
    <t>第二十七屆行動計算研討會(MC 2023)暨第十八屆無線、隨意及感測網路研討會(WASN 2023)</t>
    <phoneticPr fontId="85" type="noConversion"/>
  </si>
  <si>
    <t>0227-109</t>
  </si>
  <si>
    <t>吳有基</t>
  </si>
  <si>
    <r>
      <t>江豐瑋、于小斐、</t>
    </r>
    <r>
      <rPr>
        <b/>
        <u/>
        <sz val="12"/>
        <color theme="1"/>
        <rFont val="新細明體"/>
        <family val="1"/>
        <charset val="136"/>
        <scheme val="minor"/>
      </rPr>
      <t>韓欽銓</t>
    </r>
    <r>
      <rPr>
        <sz val="12"/>
        <color theme="1"/>
        <rFont val="新細明體"/>
        <family val="1"/>
        <charset val="136"/>
        <scheme val="minor"/>
      </rPr>
      <t>、</t>
    </r>
    <r>
      <rPr>
        <b/>
        <u/>
        <sz val="12"/>
        <color theme="1"/>
        <rFont val="新細明體"/>
        <family val="1"/>
        <charset val="136"/>
        <scheme val="minor"/>
      </rPr>
      <t>吳有基</t>
    </r>
    <r>
      <rPr>
        <sz val="12"/>
        <color theme="1"/>
        <rFont val="新細明體"/>
        <family val="1"/>
        <charset val="136"/>
        <scheme val="minor"/>
      </rPr>
      <t>、</t>
    </r>
    <r>
      <rPr>
        <b/>
        <u/>
        <sz val="12"/>
        <color theme="1"/>
        <rFont val="新細明體"/>
        <family val="1"/>
        <charset val="136"/>
        <scheme val="minor"/>
      </rPr>
      <t>林錦垣</t>
    </r>
    <r>
      <rPr>
        <sz val="12"/>
        <color theme="1"/>
        <rFont val="新細明體"/>
        <family val="1"/>
        <charset val="136"/>
        <scheme val="minor"/>
      </rPr>
      <t>、</t>
    </r>
    <r>
      <rPr>
        <b/>
        <u/>
        <sz val="12"/>
        <color theme="1"/>
        <rFont val="新細明體"/>
        <family val="1"/>
        <charset val="136"/>
        <scheme val="minor"/>
      </rPr>
      <t>張朝旭</t>
    </r>
    <r>
      <rPr>
        <sz val="12"/>
        <color theme="1"/>
        <rFont val="新細明體"/>
        <family val="1"/>
        <charset val="136"/>
        <scheme val="minor"/>
      </rPr>
      <t>、李品萱</t>
    </r>
    <phoneticPr fontId="85" type="noConversion"/>
  </si>
  <si>
    <t>第二十一屆2023 年離島資訊與應用研討會</t>
  </si>
  <si>
    <t>0227-110</t>
  </si>
  <si>
    <t>0227-111</t>
  </si>
  <si>
    <t>莊博丞，陳可芳，吳有基，韓欽銓，林錦垣，張朝旭，陳瑩軒，廖翊琳</t>
  </si>
  <si>
    <t>應用物聯網技術於生產管理資訊看板-以粉末冶金業者為例</t>
  </si>
  <si>
    <t>第二十四屆電子化企業經營管理理論暨實務研討會</t>
    <phoneticPr fontId="85" type="noConversion"/>
  </si>
  <si>
    <t>中華民國/彰化/大葉大學</t>
  </si>
  <si>
    <t>http://www.ns.fju.edu.tw/News/DetailBox/3290</t>
    <phoneticPr fontId="85" type="noConversion"/>
  </si>
  <si>
    <t>0227-143</t>
  </si>
  <si>
    <t>呂哲宇</t>
  </si>
  <si>
    <r>
      <rPr>
        <b/>
        <u/>
        <sz val="12"/>
        <color theme="1"/>
        <rFont val="新細明體"/>
        <family val="1"/>
        <charset val="136"/>
        <scheme val="minor"/>
      </rPr>
      <t>Che-Yu Lu*</t>
    </r>
    <r>
      <rPr>
        <sz val="12"/>
        <color theme="1"/>
        <rFont val="新細明體"/>
        <family val="1"/>
        <charset val="136"/>
        <scheme val="minor"/>
      </rPr>
      <t>, Hung-Chi Chen,Chin-Wei Chan</t>
    </r>
    <phoneticPr fontId="85" type="noConversion"/>
  </si>
  <si>
    <t>A 5MHz LC-LC Resonant Wireless Power Transfer System</t>
  </si>
  <si>
    <t>11th International Conference on Power Electronics (ICPE 2023-ECCE Asia)</t>
    <phoneticPr fontId="85" type="noConversion"/>
  </si>
  <si>
    <t>Korea/Jeju</t>
    <phoneticPr fontId="85" type="noConversion"/>
  </si>
  <si>
    <t>https://www.icpe-conf.org/</t>
    <phoneticPr fontId="85" type="noConversion"/>
  </si>
  <si>
    <t>0227-142</t>
  </si>
  <si>
    <t>Che-Yu Lu, Ming-Yueh Hsieh</t>
  </si>
  <si>
    <t>High-Efficiency Microinverter With Interleaved Switching and Asymmetrical Unipolar Modulation</t>
  </si>
  <si>
    <t>2023 IEEE International Future Energy Electronics Conference (IFEEC)</t>
    <phoneticPr fontId="85" type="noConversion"/>
  </si>
  <si>
    <t>Australia</t>
    <phoneticPr fontId="85" type="noConversion"/>
  </si>
  <si>
    <t>379-383</t>
  </si>
  <si>
    <t>https://ifeec2023.org/</t>
    <phoneticPr fontId="85" type="noConversion"/>
  </si>
  <si>
    <t>112-2222-E-239-020-</t>
  </si>
  <si>
    <t>0227-155</t>
  </si>
  <si>
    <t>馬肇聰</t>
  </si>
  <si>
    <r>
      <rPr>
        <b/>
        <u/>
        <sz val="12"/>
        <color theme="1"/>
        <rFont val="新細明體"/>
        <family val="1"/>
        <charset val="136"/>
        <scheme val="minor"/>
      </rPr>
      <t>Chao-Tsung Ma*</t>
    </r>
    <r>
      <rPr>
        <sz val="12"/>
        <color theme="1"/>
        <rFont val="新細明體"/>
        <family val="1"/>
        <charset val="136"/>
        <scheme val="minor"/>
      </rPr>
      <t>, June-Chi Su</t>
    </r>
    <phoneticPr fontId="85" type="noConversion"/>
  </si>
  <si>
    <t>Design and Implementation of an ANN-based Smart Charging System for Electric Vehicles</t>
  </si>
  <si>
    <t>the 9th IEEE International Conference on Applied System Innovation 2023</t>
    <phoneticPr fontId="85" type="noConversion"/>
  </si>
  <si>
    <t>J230338(1)</t>
  </si>
  <si>
    <t>https://2023.icasi-conf.net/about/</t>
    <phoneticPr fontId="85" type="noConversion"/>
  </si>
  <si>
    <t>0227-107</t>
  </si>
  <si>
    <t>張呈源</t>
  </si>
  <si>
    <t>C.-H. Lee, C.-Y. Li, and C.-Y. Chang</t>
  </si>
  <si>
    <t>Design of Improved Path Planning Algorithm for Realistic Roads</t>
  </si>
  <si>
    <t>2023 IEEE International Conference on Consumer Electronics-Taiwan (ICCE-TW 2023)</t>
    <phoneticPr fontId="85" type="noConversion"/>
  </si>
  <si>
    <t>35-36</t>
  </si>
  <si>
    <t>0227-057</t>
  </si>
  <si>
    <t>陳孟忻</t>
  </si>
  <si>
    <t>Bo-Wen Chen, Ting-Yu Wei, and Meng‑Hsin Chen</t>
  </si>
  <si>
    <t>Advances in optical resonators for metalens construction</t>
  </si>
  <si>
    <t>IEDMS 2023
International Electron Devices &amp; Materials Symposium</t>
    <phoneticPr fontId="85" type="noConversion"/>
  </si>
  <si>
    <t>ROC/Kaohsiung/National Sun Yat-sen University</t>
    <phoneticPr fontId="85" type="noConversion"/>
  </si>
  <si>
    <t>https://iedms2023.nsysu.edu.tw/</t>
    <phoneticPr fontId="85" type="noConversion"/>
  </si>
  <si>
    <t>0227-058</t>
  </si>
  <si>
    <t>Hsuan-Han Huang, Ren-Hao Chen, Chen-Wei Lee, Chih-Tien Chen, Kuo-Jen Chang, Guan-Shian Liu, Meng-Hsin Chen, Vin-Cent Su, Chieh-Hsiung Kuan</t>
  </si>
  <si>
    <t>T-gate GaN HEMTs on patterned SiC substrates</t>
  </si>
  <si>
    <t>IEDMS 2023_x000D_
International Electron Devices &amp; Materials Symposium</t>
  </si>
  <si>
    <t>0227-055</t>
  </si>
  <si>
    <t>Yan-Liang Liu, Wen-Sheng Peng, Meng‑Hsin Chen, Ting-Yu Wu, and Vin-Cent Su</t>
  </si>
  <si>
    <t>Future optics with high-aspect ratio GaN nano-resonators</t>
  </si>
  <si>
    <t>The 14th International Conference on Nitride Semiconductors (ICNS-14)</t>
    <phoneticPr fontId="85" type="noConversion"/>
  </si>
  <si>
    <t>Japan/Fukuoka</t>
    <phoneticPr fontId="85" type="noConversion"/>
  </si>
  <si>
    <t>https://icns14.jp/</t>
    <phoneticPr fontId="85" type="noConversion"/>
  </si>
  <si>
    <t>0227-056</t>
  </si>
  <si>
    <t>Ting-Yu Wei, Bo-Wen Chen, and Meng‑Hsin Chen</t>
  </si>
  <si>
    <t>Highly-Efficient Metalenses Composed of GaN Hexagonal Resonators</t>
  </si>
  <si>
    <t>0227-076</t>
  </si>
  <si>
    <t>蘇文生</t>
  </si>
  <si>
    <t>Wen-Sheng Peng, Ting-Yu Wu, Yan-Liang Liu, and Vin-Cent Su</t>
  </si>
  <si>
    <t>Gallium nitride: a third-generation semiconductor for future optics</t>
  </si>
  <si>
    <t>IEDMS 2023, International Electron Devices &amp; Materials Symposium</t>
  </si>
  <si>
    <t>0227-077</t>
  </si>
  <si>
    <t>Hsuan-Han Huang, Ren-Hao Chen, Chen-Wei Lee, Chih-Tien Chen, Kuo-Jen Chang, Guan-Shian Liu, Meng‑Hsin Chen, Vin-Cent Su, and Chieh-Hsiung Kuan*</t>
  </si>
  <si>
    <t>0227-075</t>
  </si>
  <si>
    <t>Yan Liang Liu, Wen Sheng Peng, Meng Hsin Chen, Ting Yu_x000D_
Wu, VIN CENT SU</t>
  </si>
  <si>
    <t>AMIT-2023-FA-00004</t>
  </si>
  <si>
    <t>管理</t>
    <phoneticPr fontId="85" type="noConversion"/>
  </si>
  <si>
    <t>楊和利</t>
    <phoneticPr fontId="85" type="noConversion"/>
  </si>
  <si>
    <r>
      <rPr>
        <b/>
        <u/>
        <sz val="12"/>
        <color theme="9" tint="-0.249977111117893"/>
        <rFont val="微軟正黑體"/>
        <family val="2"/>
        <charset val="136"/>
      </rPr>
      <t>楊和利</t>
    </r>
    <r>
      <rPr>
        <sz val="12"/>
        <color theme="9" tint="-0.249977111117893"/>
        <rFont val="微軟正黑體"/>
        <family val="2"/>
        <charset val="136"/>
      </rPr>
      <t>、賀文寧、鄒廷杰</t>
    </r>
    <phoneticPr fontId="85" type="noConversion"/>
  </si>
  <si>
    <t>高階經理人薪酬與過度自信對盈餘管理的影響</t>
    <phoneticPr fontId="85" type="noConversion"/>
  </si>
  <si>
    <t>AMIT-2023-BM-00008</t>
  </si>
  <si>
    <t>吳光耀</t>
    <phoneticPr fontId="85" type="noConversion"/>
  </si>
  <si>
    <r>
      <rPr>
        <b/>
        <u/>
        <sz val="12"/>
        <color theme="9" tint="-0.249977111117893"/>
        <rFont val="微軟正黑體"/>
        <family val="2"/>
        <charset val="136"/>
      </rPr>
      <t>吳光耀</t>
    </r>
    <r>
      <rPr>
        <sz val="12"/>
        <color theme="9" tint="-0.249977111117893"/>
        <rFont val="微軟正黑體"/>
        <family val="2"/>
        <charset val="136"/>
      </rPr>
      <t>、高俊凱、郭仲翔、莊立德、顏昱晟</t>
    </r>
    <phoneticPr fontId="85" type="noConversion"/>
  </si>
  <si>
    <t>股市成交價的整數關卡效應及其多空干擾－台灣市場的實證</t>
  </si>
  <si>
    <t>AMIT-2023-BM-00007</t>
  </si>
  <si>
    <r>
      <rPr>
        <b/>
        <u/>
        <sz val="12"/>
        <color theme="9" tint="-0.249977111117893"/>
        <rFont val="微軟正黑體"/>
        <family val="2"/>
        <charset val="136"/>
      </rPr>
      <t>吳光耀</t>
    </r>
    <r>
      <rPr>
        <sz val="12"/>
        <color theme="9" tint="-0.249977111117893"/>
        <rFont val="微軟正黑體"/>
        <family val="2"/>
        <charset val="136"/>
      </rPr>
      <t>、徐梓育、王禹程、王晉慧、徐加一</t>
    </r>
    <phoneticPr fontId="85" type="noConversion"/>
  </si>
  <si>
    <t>臺灣民宿的營運效率分析－網路聲量之中介與新冠疫情之干擾</t>
    <phoneticPr fontId="85" type="noConversion"/>
  </si>
  <si>
    <t>0227-206</t>
  </si>
  <si>
    <t>吳志正</t>
  </si>
  <si>
    <t>Jyh-Jeng Wu</t>
  </si>
  <si>
    <t>Post-Pandemic Senior Tourism: Trust Repair of Third Parties</t>
  </si>
  <si>
    <t>The 3th European Conference on Aging &amp; Gerontology (EGen2023)</t>
    <phoneticPr fontId="85" type="noConversion"/>
  </si>
  <si>
    <t>UK/London</t>
    <phoneticPr fontId="85" type="noConversion"/>
  </si>
  <si>
    <t>https://egen.iafor.org/egen2023/</t>
    <phoneticPr fontId="85" type="noConversion"/>
  </si>
  <si>
    <t>AMIT-2023-BM-00079</t>
  </si>
  <si>
    <t>經營管理學系</t>
    <phoneticPr fontId="85" type="noConversion"/>
  </si>
  <si>
    <t>林煜超</t>
    <phoneticPr fontId="85" type="noConversion"/>
  </si>
  <si>
    <r>
      <t>曹宜婷、</t>
    </r>
    <r>
      <rPr>
        <b/>
        <u/>
        <sz val="12"/>
        <color theme="9" tint="-0.249977111117893"/>
        <rFont val="微軟正黑體"/>
        <family val="2"/>
        <charset val="136"/>
      </rPr>
      <t>林煜超</t>
    </r>
    <phoneticPr fontId="85" type="noConversion"/>
  </si>
  <si>
    <t>文化創意產業園區的目的地意象與體驗價值對消費行為之影響</t>
    <phoneticPr fontId="85" type="noConversion"/>
  </si>
  <si>
    <t>AMIT-2023-BM-00022</t>
  </si>
  <si>
    <r>
      <rPr>
        <b/>
        <u/>
        <sz val="12"/>
        <color theme="9" tint="-0.249977111117893"/>
        <rFont val="微軟正黑體"/>
        <family val="2"/>
        <charset val="136"/>
      </rPr>
      <t>林煜超</t>
    </r>
    <r>
      <rPr>
        <sz val="12"/>
        <color theme="9" tint="-0.249977111117893"/>
        <rFont val="微軟正黑體"/>
        <family val="2"/>
        <charset val="136"/>
      </rPr>
      <t>、李沛誼</t>
    </r>
    <phoneticPr fontId="85" type="noConversion"/>
  </si>
  <si>
    <t>文創園區體驗行銷、體驗價值、顧客滿意度與行為意圖 關係之研究以台中審計新村為例</t>
    <phoneticPr fontId="85" type="noConversion"/>
  </si>
  <si>
    <t>AMIT-2023-BM-00099</t>
  </si>
  <si>
    <r>
      <t>莊欣菱、</t>
    </r>
    <r>
      <rPr>
        <b/>
        <u/>
        <sz val="12"/>
        <color theme="9" tint="-0.249977111117893"/>
        <rFont val="微軟正黑體"/>
        <family val="2"/>
        <charset val="136"/>
      </rPr>
      <t>林煜超</t>
    </r>
    <phoneticPr fontId="85" type="noConversion"/>
  </si>
  <si>
    <t>探討世代差異對於長期照顧機構的認知、態度及行為意圖</t>
    <phoneticPr fontId="85" type="noConversion"/>
  </si>
  <si>
    <t>AMIT-2023-BM-00035</t>
  </si>
  <si>
    <r>
      <rPr>
        <b/>
        <u/>
        <sz val="12"/>
        <color theme="9" tint="-0.249977111117893"/>
        <rFont val="微軟正黑體"/>
        <family val="2"/>
        <charset val="136"/>
      </rPr>
      <t>林煜超</t>
    </r>
    <r>
      <rPr>
        <sz val="12"/>
        <color theme="9" tint="-0.249977111117893"/>
        <rFont val="微軟正黑體"/>
        <family val="2"/>
        <charset val="136"/>
      </rPr>
      <t>、趙子儀、黃群桀、張洸卉、陳靖樺</t>
    </r>
    <phoneticPr fontId="85" type="noConversion"/>
  </si>
  <si>
    <t>連鎖咖啡店體驗行銷策略在知覺體驗價值與行為意圖之比較：以星巴克與路易莎為例</t>
    <phoneticPr fontId="85" type="noConversion"/>
  </si>
  <si>
    <t>AMIT-2023-BM-00027</t>
  </si>
  <si>
    <r>
      <rPr>
        <b/>
        <u/>
        <sz val="12"/>
        <color theme="9" tint="-0.249977111117893"/>
        <rFont val="微軟正黑體"/>
        <family val="2"/>
        <charset val="136"/>
      </rPr>
      <t>林煜超</t>
    </r>
    <r>
      <rPr>
        <sz val="12"/>
        <color theme="9" tint="-0.249977111117893"/>
        <rFont val="微軟正黑體"/>
        <family val="2"/>
        <charset val="136"/>
      </rPr>
      <t>、吳冠萱</t>
    </r>
    <phoneticPr fontId="85" type="noConversion"/>
  </si>
  <si>
    <t>韓流文化對於台灣消費者的模仿行為及對韓國文化和產品的態度之影響</t>
    <phoneticPr fontId="85" type="noConversion"/>
  </si>
  <si>
    <t>AMIT-2023-BM-00090</t>
  </si>
  <si>
    <t>胡天鐘</t>
    <phoneticPr fontId="85" type="noConversion"/>
  </si>
  <si>
    <r>
      <rPr>
        <b/>
        <u/>
        <sz val="12"/>
        <color theme="9" tint="-0.249977111117893"/>
        <rFont val="微軟正黑體"/>
        <family val="2"/>
        <charset val="136"/>
      </rPr>
      <t>胡天鐘</t>
    </r>
    <r>
      <rPr>
        <sz val="12"/>
        <color theme="9" tint="-0.249977111117893"/>
        <rFont val="微軟正黑體"/>
        <family val="2"/>
        <charset val="136"/>
      </rPr>
      <t>、涂舒雯</t>
    </r>
    <phoneticPr fontId="85" type="noConversion"/>
  </si>
  <si>
    <t>以科技接受模式探討消費者對數位人民幣使用意願之研究—以比較臺灣、香港、新加坡為例</t>
    <phoneticPr fontId="85" type="noConversion"/>
  </si>
  <si>
    <t>AMIT-2023-BM-00092</t>
  </si>
  <si>
    <r>
      <rPr>
        <b/>
        <u/>
        <sz val="12"/>
        <color theme="9" tint="-0.249977111117893"/>
        <rFont val="微軟正黑體"/>
        <family val="2"/>
        <charset val="136"/>
      </rPr>
      <t>胡天鐘</t>
    </r>
    <r>
      <rPr>
        <sz val="12"/>
        <color theme="9" tint="-0.249977111117893"/>
        <rFont val="微軟正黑體"/>
        <family val="2"/>
        <charset val="136"/>
      </rPr>
      <t>、陳瑞林</t>
    </r>
    <phoneticPr fontId="85" type="noConversion"/>
  </si>
  <si>
    <t>台灣香菇銷售關鍵成功因素之研究-以A公司為例</t>
    <phoneticPr fontId="85" type="noConversion"/>
  </si>
  <si>
    <t>AMIT-2023-BM-00093</t>
  </si>
  <si>
    <r>
      <rPr>
        <b/>
        <u/>
        <sz val="12"/>
        <color theme="9" tint="-0.249977111117893"/>
        <rFont val="微軟正黑體"/>
        <family val="2"/>
        <charset val="136"/>
      </rPr>
      <t>胡天鐘</t>
    </r>
    <r>
      <rPr>
        <sz val="12"/>
        <color theme="9" tint="-0.249977111117893"/>
        <rFont val="微軟正黑體"/>
        <family val="2"/>
        <charset val="136"/>
      </rPr>
      <t>、黃暐婷、李書嫻、段欣沂</t>
    </r>
    <phoneticPr fontId="85" type="noConversion"/>
  </si>
  <si>
    <t>外籍移工續留台灣工作意願之研究—以越南與印尼外籍移工為例</t>
  </si>
  <si>
    <t>AMIT-2023-BM-00091</t>
  </si>
  <si>
    <r>
      <rPr>
        <b/>
        <u/>
        <sz val="12"/>
        <color theme="9" tint="-0.249977111117893"/>
        <rFont val="微軟正黑體"/>
        <family val="2"/>
        <charset val="136"/>
      </rPr>
      <t>胡天鐘</t>
    </r>
    <r>
      <rPr>
        <sz val="12"/>
        <color theme="9" tint="-0.249977111117893"/>
        <rFont val="微軟正黑體"/>
        <family val="2"/>
        <charset val="136"/>
      </rPr>
      <t>、林可珊、郭怡萱、涂舒雯、黃伊琳</t>
    </r>
    <phoneticPr fontId="85" type="noConversion"/>
  </si>
  <si>
    <t>再不講，就沒了！客家語言傳承的影響因素與推廣策略之研究</t>
  </si>
  <si>
    <t>AMIT-2023-BM-00086</t>
  </si>
  <si>
    <r>
      <rPr>
        <b/>
        <u/>
        <sz val="12"/>
        <color theme="9" tint="-0.249977111117893"/>
        <rFont val="微軟正黑體"/>
        <family val="2"/>
        <charset val="136"/>
      </rPr>
      <t>胡天鐘</t>
    </r>
    <r>
      <rPr>
        <sz val="12"/>
        <color theme="9" tint="-0.249977111117893"/>
        <rFont val="微軟正黑體"/>
        <family val="2"/>
        <charset val="136"/>
      </rPr>
      <t>、陳思寧</t>
    </r>
    <phoneticPr fontId="85" type="noConversion"/>
  </si>
  <si>
    <t>消費價值理論、知覺風險、科技接受模式與關係慣性的多重中介及干擾關係之研究—以Dcard社群商務為例</t>
    <phoneticPr fontId="85" type="noConversion"/>
  </si>
  <si>
    <t>AMIT-2023-BM-00089</t>
  </si>
  <si>
    <r>
      <rPr>
        <b/>
        <u/>
        <sz val="12"/>
        <color theme="9" tint="-0.249977111117893"/>
        <rFont val="微軟正黑體"/>
        <family val="2"/>
        <charset val="136"/>
      </rPr>
      <t>胡天鐘</t>
    </r>
    <r>
      <rPr>
        <sz val="12"/>
        <color theme="9" tint="-0.249977111117893"/>
        <rFont val="微軟正黑體"/>
        <family val="2"/>
        <charset val="136"/>
      </rPr>
      <t>、段欣沂</t>
    </r>
    <phoneticPr fontId="85" type="noConversion"/>
  </si>
  <si>
    <t>探討「粉絲經濟」概念的關鍵影響因素與行銷推廣策略之研究—以非同質化代幣無聊猿(Bored Ape NFT)為例</t>
    <phoneticPr fontId="85" type="noConversion"/>
  </si>
  <si>
    <t>AMIT-2023-BM-00094</t>
  </si>
  <si>
    <r>
      <rPr>
        <b/>
        <u/>
        <sz val="12"/>
        <color theme="9" tint="-0.249977111117893"/>
        <rFont val="微軟正黑體"/>
        <family val="2"/>
        <charset val="136"/>
      </rPr>
      <t>胡天鐘</t>
    </r>
    <r>
      <rPr>
        <sz val="12"/>
        <color theme="9" tint="-0.249977111117893"/>
        <rFont val="微軟正黑體"/>
        <family val="2"/>
        <charset val="136"/>
      </rPr>
      <t>、謝鴻文</t>
    </r>
    <phoneticPr fontId="85" type="noConversion"/>
  </si>
  <si>
    <t>應用工業4.0技術實時數據管理(PI)及智能設備管理(iEM)於抄紙設備以改善日產量之研究-以A公司為例</t>
    <phoneticPr fontId="85" type="noConversion"/>
  </si>
  <si>
    <t>AMIT-2023-BM-00087</t>
  </si>
  <si>
    <r>
      <rPr>
        <b/>
        <u/>
        <sz val="12"/>
        <color theme="9" tint="-0.249977111117893"/>
        <rFont val="微軟正黑體"/>
        <family val="2"/>
        <charset val="136"/>
      </rPr>
      <t>胡天鐘</t>
    </r>
    <r>
      <rPr>
        <sz val="12"/>
        <color theme="9" tint="-0.249977111117893"/>
        <rFont val="微軟正黑體"/>
        <family val="2"/>
        <charset val="136"/>
      </rPr>
      <t>、吳立華</t>
    </r>
    <phoneticPr fontId="85" type="noConversion"/>
  </si>
  <si>
    <t>應用品質4.0數據處理（DP）於新車檢測低減市場客訴問題之研究-以Y公司為例</t>
  </si>
  <si>
    <t>AMIT-2023-BM-00095</t>
  </si>
  <si>
    <r>
      <rPr>
        <b/>
        <u/>
        <sz val="12"/>
        <color theme="9" tint="-0.249977111117893"/>
        <rFont val="微軟正黑體"/>
        <family val="2"/>
        <charset val="136"/>
      </rPr>
      <t>胡天鐘</t>
    </r>
    <r>
      <rPr>
        <sz val="12"/>
        <color theme="9" tint="-0.249977111117893"/>
        <rFont val="微軟正黑體"/>
        <family val="2"/>
        <charset val="136"/>
      </rPr>
      <t>、羅慧宜</t>
    </r>
    <phoneticPr fontId="85" type="noConversion"/>
  </si>
  <si>
    <t>擴增實境的新「視」界！以享樂動機系統接受模型探討AR之使用實際行為－以互動式故事書為例</t>
  </si>
  <si>
    <t>AMIT-2023-BM-00088</t>
  </si>
  <si>
    <r>
      <rPr>
        <b/>
        <u/>
        <sz val="12"/>
        <color theme="9" tint="-0.249977111117893"/>
        <rFont val="微軟正黑體"/>
        <family val="2"/>
        <charset val="136"/>
      </rPr>
      <t>胡天鐘</t>
    </r>
    <r>
      <rPr>
        <sz val="12"/>
        <color theme="9" tint="-0.249977111117893"/>
        <rFont val="微軟正黑體"/>
        <family val="2"/>
        <charset val="136"/>
      </rPr>
      <t>、侯怡岑</t>
    </r>
    <phoneticPr fontId="85" type="noConversion"/>
  </si>
  <si>
    <t>職業衛生護理人員對勞工健康保護工作之認知、滿意度與工作績效之關係</t>
    <phoneticPr fontId="85" type="noConversion"/>
  </si>
  <si>
    <t>0227-025</t>
  </si>
  <si>
    <t>胡欣怡</t>
  </si>
  <si>
    <t>Hsinyi Hu</t>
  </si>
  <si>
    <t>Impact of resource bricolage on academic entrepreneurial activities</t>
  </si>
  <si>
    <t>0227-024</t>
  </si>
  <si>
    <t xml:space="preserve">The Impact of Innovation System on the Development and Innovation of Knowledge-intensive Service Industry_x000D_
- A Case Study of Taiwan Biotechnology Service Industry_x000D_
</t>
  </si>
  <si>
    <t>Asia Pacific Conference 2023</t>
    <phoneticPr fontId="85" type="noConversion"/>
  </si>
  <si>
    <t>Japan/Beppu</t>
    <phoneticPr fontId="85" type="noConversion"/>
  </si>
  <si>
    <t>https://en.apu.ac.jp/apconf/program/AP_Conference_2023_Abstract_Book_E.pdf</t>
    <phoneticPr fontId="85" type="noConversion"/>
  </si>
  <si>
    <t>0227-026</t>
  </si>
  <si>
    <t>Constructing an Innovative Service Model with Living Labs Approach  A Case of Taipei Smart City Project</t>
  </si>
  <si>
    <t>EURAM 2023 Annual Conference</t>
    <phoneticPr fontId="85" type="noConversion"/>
  </si>
  <si>
    <t>Ireland/Dublin</t>
    <phoneticPr fontId="85" type="noConversion"/>
  </si>
  <si>
    <t>https://conferences.euram.academy/2023conference/</t>
    <phoneticPr fontId="85" type="noConversion"/>
  </si>
  <si>
    <t>AMIT-2023-BM-00036</t>
  </si>
  <si>
    <t>胡欣怡</t>
    <phoneticPr fontId="85" type="noConversion"/>
  </si>
  <si>
    <r>
      <rPr>
        <b/>
        <u/>
        <sz val="12"/>
        <color theme="9" tint="-0.249977111117893"/>
        <rFont val="微軟正黑體"/>
        <family val="2"/>
        <charset val="136"/>
      </rPr>
      <t>胡欣怡</t>
    </r>
    <r>
      <rPr>
        <sz val="12"/>
        <color theme="9" tint="-0.249977111117893"/>
        <rFont val="微軟正黑體"/>
        <family val="2"/>
        <charset val="136"/>
      </rPr>
      <t>、曾喬榆、郭承睿、黃威勝、黃正伊</t>
    </r>
    <phoneticPr fontId="85" type="noConversion"/>
  </si>
  <si>
    <t>從創新擴散觀點探討非同質化代幣(NFT，Non-fungible tokens)之發展與應用</t>
    <phoneticPr fontId="85" type="noConversion"/>
  </si>
  <si>
    <t>0227-132</t>
  </si>
  <si>
    <t>徐銘甫</t>
  </si>
  <si>
    <r>
      <t xml:space="preserve">Te-Min Chang; Sin-Jin Lin; </t>
    </r>
    <r>
      <rPr>
        <b/>
        <u/>
        <sz val="12"/>
        <color theme="1"/>
        <rFont val="新細明體"/>
        <family val="1"/>
        <charset val="136"/>
        <scheme val="minor"/>
      </rPr>
      <t>Ming-Fu Hsu</t>
    </r>
    <r>
      <rPr>
        <sz val="12"/>
        <color theme="1"/>
        <rFont val="新細明體"/>
        <family val="1"/>
        <charset val="136"/>
        <scheme val="minor"/>
      </rPr>
      <t>*</t>
    </r>
    <phoneticPr fontId="85" type="noConversion"/>
  </si>
  <si>
    <t>An Integrated Data Transformation, Cluster Determination and Data Envelopment Analysis for Advanced Decision Making</t>
  </si>
  <si>
    <t>0227-131</t>
  </si>
  <si>
    <t>Hsin-Hui Hung, Wen-Ling Chen, Yu-Shan Lin, Chu-Ning Liu and Ming-Fu Hsu*</t>
  </si>
  <si>
    <t>Integration of ESG and Financial Descriptors for Investment Portfolio Selection</t>
  </si>
  <si>
    <t xml:space="preserve">6th IEOM European Conference on Industrial Engineering and Operations Management </t>
    <phoneticPr fontId="85" type="noConversion"/>
  </si>
  <si>
    <t>Portugal/Lisbon</t>
    <phoneticPr fontId="85" type="noConversion"/>
  </si>
  <si>
    <t>https://ieomsociety.org/lisbon2023/</t>
    <phoneticPr fontId="85" type="noConversion"/>
  </si>
  <si>
    <t>0227-079</t>
  </si>
  <si>
    <t>郭光明</t>
  </si>
  <si>
    <t>魏詮, 郭誌熹, 吳宜達, 林政賢, 郭光明</t>
  </si>
  <si>
    <t>以結構方程模式及類神經網路分析年輕民眾使用雲端發票載具影響因素</t>
  </si>
  <si>
    <t>2023第十八屆中華商管科技學會年會暨學術研討會</t>
    <phoneticPr fontId="85" type="noConversion"/>
  </si>
  <si>
    <t>中華民國/桃園/龍華科大學</t>
    <phoneticPr fontId="85" type="noConversion"/>
  </si>
  <si>
    <t>https://www.lhu.edu.tw/2023BMT/index.html</t>
    <phoneticPr fontId="85" type="noConversion"/>
  </si>
  <si>
    <t>112-2813-C-239-037-H</t>
  </si>
  <si>
    <t>0227-081</t>
  </si>
  <si>
    <r>
      <rPr>
        <b/>
        <u/>
        <sz val="12"/>
        <color theme="1"/>
        <rFont val="新細明體"/>
        <family val="1"/>
        <charset val="136"/>
        <scheme val="minor"/>
      </rPr>
      <t>Kuo, Kuang-Ming</t>
    </r>
    <r>
      <rPr>
        <sz val="12"/>
        <color theme="1"/>
        <rFont val="新細明體"/>
        <family val="1"/>
        <charset val="136"/>
        <scheme val="minor"/>
      </rPr>
      <t>*, Tsai, Hsin, Weng, Jian-Hua, Huang, Yi-Ru, Li, Ming-Xuan</t>
    </r>
    <phoneticPr fontId="85" type="noConversion"/>
  </si>
  <si>
    <t>Why Young People Accept Website Cookies? A Cross Sectional Survey</t>
  </si>
  <si>
    <t>The Asian Conference on Psychology &amp; the Behavioral Sciences (ACP2023)</t>
    <phoneticPr fontId="85" type="noConversion"/>
  </si>
  <si>
    <t>http://www.wikicfp.com/cfp/servlet/event.showcfp?eventid=167076</t>
    <phoneticPr fontId="85" type="noConversion"/>
  </si>
  <si>
    <t>0227-080</t>
  </si>
  <si>
    <t>郭庭儒, 張釗慎, 林義隆, 楊弘章, 郭光明</t>
  </si>
  <si>
    <t>非結構化資料預測急診病人離院動向</t>
  </si>
  <si>
    <t>第十八屆國際健康資訊管理研討會</t>
    <phoneticPr fontId="85" type="noConversion"/>
  </si>
  <si>
    <t>中華民國/花蓮</t>
  </si>
  <si>
    <t>https://hlm.tzuchi.com.tw/home/index.php/news/news/item/2981-uhima2023</t>
    <phoneticPr fontId="85" type="noConversion"/>
  </si>
  <si>
    <t>111-2410-H-239-002-</t>
  </si>
  <si>
    <t>AMIT-2023-IM-00006</t>
  </si>
  <si>
    <t>郭光明</t>
    <phoneticPr fontId="85" type="noConversion"/>
  </si>
  <si>
    <r>
      <t>戴慶偉、</t>
    </r>
    <r>
      <rPr>
        <b/>
        <u/>
        <sz val="12"/>
        <color theme="9" tint="-0.249977111117893"/>
        <rFont val="微軟正黑體"/>
        <family val="2"/>
        <charset val="136"/>
      </rPr>
      <t>郭光明</t>
    </r>
    <phoneticPr fontId="85" type="noConversion"/>
  </si>
  <si>
    <t>醫院健康保險費用申請無紙化上傳系統之建置效益分析</t>
  </si>
  <si>
    <t>AMIT-2023-BM-00031</t>
  </si>
  <si>
    <t>陳淑媛</t>
    <phoneticPr fontId="85" type="noConversion"/>
  </si>
  <si>
    <r>
      <rPr>
        <b/>
        <u/>
        <sz val="12"/>
        <color theme="9" tint="-0.249977111117893"/>
        <rFont val="微軟正黑體"/>
        <family val="2"/>
        <charset val="136"/>
      </rPr>
      <t>陳淑媛</t>
    </r>
    <r>
      <rPr>
        <sz val="12"/>
        <color theme="9" tint="-0.249977111117893"/>
        <rFont val="微軟正黑體"/>
        <family val="2"/>
        <charset val="136"/>
      </rPr>
      <t>、冷璿泰、洪自勤、吳丞凱</t>
    </r>
    <phoneticPr fontId="85" type="noConversion"/>
  </si>
  <si>
    <t>團隊工作閒賦的理解與管理作為之探討</t>
    <phoneticPr fontId="85" type="noConversion"/>
  </si>
  <si>
    <t>AMIT-2023-BM-00028</t>
  </si>
  <si>
    <r>
      <rPr>
        <b/>
        <u/>
        <sz val="12"/>
        <color theme="9" tint="-0.249977111117893"/>
        <rFont val="微軟正黑體"/>
        <family val="2"/>
        <charset val="136"/>
      </rPr>
      <t>陳淑媛</t>
    </r>
    <r>
      <rPr>
        <sz val="12"/>
        <color theme="9" tint="-0.249977111117893"/>
        <rFont val="微軟正黑體"/>
        <family val="2"/>
        <charset val="136"/>
      </rPr>
      <t>、陳貝瑜、楊婷伃、陳瑜廷、謝至珊</t>
    </r>
    <phoneticPr fontId="85" type="noConversion"/>
  </si>
  <si>
    <t>團隊工作閒賦關鍵因素之探討</t>
  </si>
  <si>
    <t>AMIT-2023-BM-00059</t>
  </si>
  <si>
    <r>
      <rPr>
        <b/>
        <u/>
        <sz val="12"/>
        <color theme="9" tint="-0.249977111117893"/>
        <rFont val="微軟正黑體"/>
        <family val="2"/>
        <charset val="136"/>
      </rPr>
      <t>陳淑媛</t>
    </r>
    <r>
      <rPr>
        <sz val="12"/>
        <color theme="9" tint="-0.249977111117893"/>
        <rFont val="微軟正黑體"/>
        <family val="2"/>
        <charset val="136"/>
      </rPr>
      <t>、洪煒智</t>
    </r>
    <phoneticPr fontId="85" type="noConversion"/>
  </si>
  <si>
    <t>彈性工作安排與員工幸福感、員工工作忽視影響之研究</t>
    <phoneticPr fontId="85" type="noConversion"/>
  </si>
  <si>
    <t>0227-115</t>
  </si>
  <si>
    <t>黃俊寧</t>
  </si>
  <si>
    <r>
      <rPr>
        <b/>
        <u/>
        <sz val="12"/>
        <color theme="1"/>
        <rFont val="新細明體"/>
        <family val="1"/>
        <charset val="136"/>
        <scheme val="minor"/>
      </rPr>
      <t>黃俊寧*</t>
    </r>
    <r>
      <rPr>
        <sz val="12"/>
        <color theme="1"/>
        <rFont val="新細明體"/>
        <family val="1"/>
        <charset val="136"/>
        <scheme val="minor"/>
      </rPr>
      <t>，黃郁茹，何欣羽，張右承，賴姵如</t>
    </r>
    <phoneticPr fontId="85" type="noConversion"/>
  </si>
  <si>
    <t>「時間」旅「人」：以時間銀行減緩高齡照顧人力壓力之研究</t>
  </si>
  <si>
    <t>0227-116</t>
  </si>
  <si>
    <r>
      <rPr>
        <b/>
        <u/>
        <sz val="12"/>
        <color theme="1"/>
        <rFont val="新細明體"/>
        <family val="1"/>
        <charset val="136"/>
        <scheme val="minor"/>
      </rPr>
      <t>黃俊寧*</t>
    </r>
    <r>
      <rPr>
        <sz val="12"/>
        <color theme="1"/>
        <rFont val="新細明體"/>
        <family val="1"/>
        <charset val="136"/>
        <scheme val="minor"/>
      </rPr>
      <t>，彭欣慈，陳孟沛，楊涴婷，陳盈蓁</t>
    </r>
    <phoneticPr fontId="85" type="noConversion"/>
  </si>
  <si>
    <t>在地安養，無憂向晚--回饋長者幸福的晚年</t>
  </si>
  <si>
    <t>0227-114</t>
  </si>
  <si>
    <t>黃俊寧，湯雅安，週知和，劉宜君，吳品萱</t>
  </si>
  <si>
    <t>中華商會研討會稿件-老有所長(ㄔㄤˊ)、老有所養：以時間銀行觀念探討老老照顧意願</t>
  </si>
  <si>
    <t>2023第十八屆中華商科技學會年會暨學術研討會</t>
    <phoneticPr fontId="85" type="noConversion"/>
  </si>
  <si>
    <t>AMIT-2023-BM-00069</t>
  </si>
  <si>
    <t>黃俊寧</t>
    <phoneticPr fontId="85" type="noConversion"/>
  </si>
  <si>
    <r>
      <rPr>
        <b/>
        <u/>
        <sz val="12"/>
        <color theme="9" tint="-0.249977111117893"/>
        <rFont val="微軟正黑體"/>
        <family val="2"/>
        <charset val="136"/>
      </rPr>
      <t>黃俊寧</t>
    </r>
    <r>
      <rPr>
        <sz val="12"/>
        <color theme="9" tint="-0.249977111117893"/>
        <rFont val="微軟正黑體"/>
        <family val="2"/>
        <charset val="136"/>
      </rPr>
      <t>、許育慈</t>
    </r>
    <phoneticPr fontId="85" type="noConversion"/>
  </si>
  <si>
    <t>在地老化內涵探討、不同世代對其觀點比較，以及台灣實施情形之反思</t>
    <phoneticPr fontId="85" type="noConversion"/>
  </si>
  <si>
    <t>AMIT-2023-BM-00033</t>
  </si>
  <si>
    <t>楊念慈</t>
    <phoneticPr fontId="85" type="noConversion"/>
  </si>
  <si>
    <r>
      <t>吳鎮宇、吳雨潔、趙映雪、洪十允、</t>
    </r>
    <r>
      <rPr>
        <b/>
        <u/>
        <sz val="12"/>
        <color theme="9" tint="-0.249977111117893"/>
        <rFont val="微軟正黑體"/>
        <family val="2"/>
        <charset val="136"/>
      </rPr>
      <t>楊念慈</t>
    </r>
    <phoneticPr fontId="85" type="noConversion"/>
  </si>
  <si>
    <t>探討酒類變數對價格及評分之影響-以家樂福2022紅白酒清單為例</t>
    <phoneticPr fontId="85" type="noConversion"/>
  </si>
  <si>
    <t>AMIT-2023-BM-00072</t>
  </si>
  <si>
    <r>
      <t>劉崇偉、錢星宇、</t>
    </r>
    <r>
      <rPr>
        <b/>
        <u/>
        <sz val="12"/>
        <color theme="9" tint="-0.249977111117893"/>
        <rFont val="微軟正黑體"/>
        <family val="2"/>
        <charset val="136"/>
      </rPr>
      <t>楊念慈</t>
    </r>
    <phoneticPr fontId="85" type="noConversion"/>
  </si>
  <si>
    <t>探討啤酒變數對價格之影響－以家樂福所售啤酒為例</t>
    <phoneticPr fontId="85" type="noConversion"/>
  </si>
  <si>
    <t>AMIT-2023-FA-00054</t>
    <phoneticPr fontId="85" type="noConversion"/>
  </si>
  <si>
    <r>
      <rPr>
        <b/>
        <u/>
        <sz val="12"/>
        <color theme="9" tint="-0.249977111117893"/>
        <rFont val="微軟正黑體"/>
        <family val="2"/>
        <charset val="136"/>
      </rPr>
      <t>楊念慈</t>
    </r>
    <r>
      <rPr>
        <sz val="12"/>
        <color theme="9" tint="-0.249977111117893"/>
        <rFont val="微軟正黑體"/>
        <family val="2"/>
        <charset val="136"/>
      </rPr>
      <t>、黃綺晴</t>
    </r>
    <phoneticPr fontId="85" type="noConversion"/>
  </si>
  <si>
    <t>探討網紅代言與業配對企業績效之影響</t>
  </si>
  <si>
    <t>0227-126</t>
  </si>
  <si>
    <t>廖本源</t>
  </si>
  <si>
    <r>
      <rPr>
        <b/>
        <u/>
        <sz val="12"/>
        <color theme="1"/>
        <rFont val="新細明體"/>
        <family val="1"/>
        <charset val="136"/>
        <scheme val="minor"/>
      </rPr>
      <t>廖本源*,</t>
    </r>
    <r>
      <rPr>
        <sz val="12"/>
        <color theme="1"/>
        <rFont val="新細明體"/>
        <family val="1"/>
        <charset val="136"/>
        <scheme val="minor"/>
      </rPr>
      <t>林建宇</t>
    </r>
    <phoneticPr fontId="85" type="noConversion"/>
  </si>
  <si>
    <t>使命感是否會中介僕人式領導與工作敬業度之間的關係？</t>
  </si>
  <si>
    <t>0227-127</t>
  </si>
  <si>
    <r>
      <rPr>
        <b/>
        <u/>
        <sz val="12"/>
        <color theme="1"/>
        <rFont val="新細明體"/>
        <family val="1"/>
        <charset val="136"/>
        <scheme val="minor"/>
      </rPr>
      <t>廖本源*</t>
    </r>
    <r>
      <rPr>
        <sz val="12"/>
        <color theme="1"/>
        <rFont val="新細明體"/>
        <family val="1"/>
        <charset val="136"/>
        <scheme val="minor"/>
      </rPr>
      <t>,鄭惠紋,何元隆,張育慈,嚴翎芳</t>
    </r>
    <phoneticPr fontId="85" type="noConversion"/>
  </si>
  <si>
    <t>組織公平與離職意圖:工作滿意度的中介角色</t>
  </si>
  <si>
    <t>0227-125</t>
  </si>
  <si>
    <t>Does job crafting mediate the relationships between career adaptability and person-environment fits?</t>
  </si>
  <si>
    <t>Asia Pacific Conference 2023</t>
  </si>
  <si>
    <t>0227-128</t>
  </si>
  <si>
    <r>
      <rPr>
        <b/>
        <u/>
        <sz val="12"/>
        <color theme="1"/>
        <rFont val="新細明體"/>
        <family val="1"/>
        <charset val="136"/>
        <scheme val="minor"/>
      </rPr>
      <t>Pen-Yuan Liao*</t>
    </r>
    <r>
      <rPr>
        <sz val="12"/>
        <color theme="1"/>
        <rFont val="新細明體"/>
        <family val="1"/>
        <charset val="136"/>
        <scheme val="minor"/>
      </rPr>
      <t>, Chia-Yu Hong, Ching-Wen Hsu, Ming-Yu Pan, Shin-Fang Li</t>
    </r>
    <phoneticPr fontId="85" type="noConversion"/>
  </si>
  <si>
    <t xml:space="preserve">Participative leadership and organizational citizenship behavior:The mediating role of calling_x000D_
</t>
  </si>
  <si>
    <t>The 13th Asian Conference on Psychology &amp; the Behavioral Sciences</t>
    <phoneticPr fontId="85" type="noConversion"/>
  </si>
  <si>
    <t>https://conferencealerts.com/show-event?id=247124</t>
    <phoneticPr fontId="85" type="noConversion"/>
  </si>
  <si>
    <t>0227-170</t>
  </si>
  <si>
    <t>蔡林彤飛</t>
  </si>
  <si>
    <r>
      <rPr>
        <b/>
        <u/>
        <sz val="12"/>
        <color theme="1"/>
        <rFont val="新細明體"/>
        <family val="1"/>
        <charset val="136"/>
        <scheme val="minor"/>
      </rPr>
      <t>蔡林彤飛*</t>
    </r>
    <r>
      <rPr>
        <sz val="12"/>
        <color theme="1"/>
        <rFont val="新細明體"/>
        <family val="1"/>
        <charset val="136"/>
        <scheme val="minor"/>
      </rPr>
      <t>、高華優、賴禮明、吳翊汎、黃敬棠</t>
    </r>
    <phoneticPr fontId="85" type="noConversion"/>
  </si>
  <si>
    <t>核心僵固對研發合作績效的影響:NIH多層次的檢驗</t>
  </si>
  <si>
    <t>0227-169</t>
  </si>
  <si>
    <r>
      <rPr>
        <b/>
        <u/>
        <sz val="12"/>
        <color theme="1"/>
        <rFont val="新細明體"/>
        <family val="1"/>
        <charset val="136"/>
        <scheme val="minor"/>
      </rPr>
      <t>蔡林彤飛*</t>
    </r>
    <r>
      <rPr>
        <sz val="12"/>
        <color theme="1"/>
        <rFont val="新細明體"/>
        <family val="1"/>
        <charset val="136"/>
        <scheme val="minor"/>
      </rPr>
      <t>、江冠和、陳喆祥、錢季賢、邱仲詣</t>
    </r>
    <phoneticPr fontId="85" type="noConversion"/>
  </si>
  <si>
    <t>循環經濟下減塑行動的助力與阻力成因探討：以PEST分析為基礎</t>
  </si>
  <si>
    <t>0227-168</t>
  </si>
  <si>
    <t>Tung-Fei Tsai-Lin, Ming-Huei Chen, Hui-Ru Chi, Pei-Shan Chiang, and  Po-Hsuan Chen</t>
  </si>
  <si>
    <t>The Influences of the Interaction of Organizational Structure and R&amp;D Slack on a Firm’s Technological Capability and Innovation Performance</t>
  </si>
  <si>
    <t>EURAM 2023 Conference</t>
  </si>
  <si>
    <t>0227-167</t>
  </si>
  <si>
    <t>Tung-Fei Tsai-Lin, Po-Hsuan Chen, Hui-Ru Chi, and Jin-You Chen</t>
  </si>
  <si>
    <t>Measuring the System Failures of National Innovation System: Investigation on Capability Failures and Network Failures</t>
  </si>
  <si>
    <t>R&amp;D Management Conference 2023</t>
    <phoneticPr fontId="85" type="noConversion"/>
  </si>
  <si>
    <t>Spain/Sevilla</t>
    <phoneticPr fontId="85" type="noConversion"/>
  </si>
  <si>
    <t>https://eventos.upo.es/84186</t>
    <phoneticPr fontId="85" type="noConversion"/>
  </si>
  <si>
    <t>AMIT-2023-BM-00055</t>
  </si>
  <si>
    <t>盧昱蓉</t>
    <phoneticPr fontId="85" type="noConversion"/>
  </si>
  <si>
    <r>
      <t xml:space="preserve">林佳穎、 </t>
    </r>
    <r>
      <rPr>
        <b/>
        <u/>
        <sz val="12"/>
        <color theme="9" tint="-0.249977111117893"/>
        <rFont val="微軟正黑體"/>
        <family val="2"/>
        <charset val="136"/>
      </rPr>
      <t>盧昱蓉</t>
    </r>
    <r>
      <rPr>
        <sz val="12"/>
        <color theme="9" tint="-0.249977111117893"/>
        <rFont val="微軟正黑體"/>
        <family val="2"/>
        <charset val="136"/>
      </rPr>
      <t>、 林鳳秋</t>
    </r>
    <phoneticPr fontId="85" type="noConversion"/>
  </si>
  <si>
    <t>The Effect of Contactless Service Experience on Customers’ Satisfaction and Loyalty: Using Safety Concern as a Moderator</t>
    <phoneticPr fontId="85" type="noConversion"/>
  </si>
  <si>
    <t>AMIT-2023-BM-00038</t>
  </si>
  <si>
    <t>賴宏峯</t>
    <phoneticPr fontId="85" type="noConversion"/>
  </si>
  <si>
    <r>
      <rPr>
        <b/>
        <u/>
        <sz val="12"/>
        <color theme="9" tint="-0.249977111117893"/>
        <rFont val="微軟正黑體"/>
        <family val="2"/>
        <charset val="136"/>
      </rPr>
      <t>賴宏峯</t>
    </r>
    <r>
      <rPr>
        <sz val="12"/>
        <color theme="9" tint="-0.249977111117893"/>
        <rFont val="微軟正黑體"/>
        <family val="2"/>
        <charset val="136"/>
      </rPr>
      <t>、謝禮安</t>
    </r>
    <phoneticPr fontId="85" type="noConversion"/>
  </si>
  <si>
    <t>使用者體驗創新設計系友會之Line聊天機器人系統</t>
  </si>
  <si>
    <t>0227-129</t>
  </si>
  <si>
    <t>沈俊宏</t>
  </si>
  <si>
    <t>Ye-In Chang, Jun-Hong Shen, Sheng-Yang Lin</t>
  </si>
  <si>
    <t>An Efficient Edge-Based Index for Processing Collective Spatial Keyword Query on Road Networks</t>
  </si>
  <si>
    <t>13th International Conference on Frontier Computing (FC 2023)</t>
    <phoneticPr fontId="85" type="noConversion"/>
  </si>
  <si>
    <t>110-2410-H-239-019-</t>
  </si>
  <si>
    <t>0227-130</t>
  </si>
  <si>
    <t>Ye-In Chang, Jun-Hong Shen, I-Hsiang Su Wang</t>
  </si>
  <si>
    <t>A Novel Quadtree-Based Spatial Index for Processing Top-k Spatial Keyword Searches</t>
  </si>
  <si>
    <t>34th 2023 International Conference on Information Management (ICIM 2023)
第34屆國際資訊管理學術研討會</t>
    <phoneticPr fontId="85" type="noConversion"/>
  </si>
  <si>
    <t>中華民國/高雄
Kaohsiung, Taiwan</t>
  </si>
  <si>
    <t>https://icim2023.mis.nsysu.edu.tw/</t>
    <phoneticPr fontId="85" type="noConversion"/>
  </si>
  <si>
    <t>AMIT-2023-IM-00096</t>
  </si>
  <si>
    <t>張志信</t>
    <phoneticPr fontId="85" type="noConversion"/>
  </si>
  <si>
    <r>
      <rPr>
        <b/>
        <u/>
        <sz val="12"/>
        <color theme="9" tint="-0.249977111117893"/>
        <rFont val="微軟正黑體"/>
        <family val="2"/>
        <charset val="136"/>
      </rPr>
      <t>張志信</t>
    </r>
    <r>
      <rPr>
        <sz val="12"/>
        <color theme="9" tint="-0.249977111117893"/>
        <rFont val="微軟正黑體"/>
        <family val="2"/>
        <charset val="136"/>
      </rPr>
      <t>、陳富誠、李貫宇、吳岦鍏、詹沂哲</t>
    </r>
    <phoneticPr fontId="85" type="noConversion"/>
  </si>
  <si>
    <t>物聯網為基礎之廚房用火安全架構－邁向永續居家安全管理</t>
    <phoneticPr fontId="85" type="noConversion"/>
  </si>
  <si>
    <t>0227-091</t>
  </si>
  <si>
    <t>張朝旭</t>
  </si>
  <si>
    <t>張朝旭、陳瑩軒、廖翊琳、鄭維進、侯懿真、雷韻霖</t>
  </si>
  <si>
    <t>地圖整合及資料庫運用-苗栗「Good To Eat」</t>
  </si>
  <si>
    <t>2023 第二十四屆電子化企業經營管理理論暨實務研討會</t>
    <phoneticPr fontId="85" type="noConversion"/>
  </si>
  <si>
    <t>0227-092</t>
  </si>
  <si>
    <t>莊博丞、陳可芳、吳有基、韓欽銓、林錦垣、張朝旭、陳瑩軒、廖翊琳</t>
  </si>
  <si>
    <t>0227-089</t>
  </si>
  <si>
    <t>利用紅外線遮斷感應資料做成型機工作狀態判斷</t>
    <phoneticPr fontId="85" type="noConversion"/>
  </si>
  <si>
    <t>AMIT-2023-IM-00042</t>
  </si>
  <si>
    <t>陳士杰</t>
    <phoneticPr fontId="85" type="noConversion"/>
  </si>
  <si>
    <r>
      <rPr>
        <b/>
        <u/>
        <sz val="12"/>
        <color theme="9" tint="-0.249977111117893"/>
        <rFont val="微軟正黑體"/>
        <family val="2"/>
        <charset val="136"/>
      </rPr>
      <t>陳士杰</t>
    </r>
    <r>
      <rPr>
        <sz val="12"/>
        <color theme="9" tint="-0.249977111117893"/>
        <rFont val="微軟正黑體"/>
        <family val="2"/>
        <charset val="136"/>
      </rPr>
      <t>、林宥辰、林岑璇、徐丞佑、洪慈徽、劉韋毅、黃文萱</t>
    </r>
    <phoneticPr fontId="85" type="noConversion"/>
  </si>
  <si>
    <t>TalktoMe－結合ChatGPT之外語口說練習系統</t>
    <phoneticPr fontId="85" type="noConversion"/>
  </si>
  <si>
    <t>0227-216</t>
  </si>
  <si>
    <t>陳宇佐</t>
  </si>
  <si>
    <t xml:space="preserve">陳映萍, 林垣邑, 高宏瑜, 蔡昱辰, 江衍陞, 陳宏官, 陳昱岑, 陳宇佐_x000D_
</t>
  </si>
  <si>
    <t>以碳足跡共通架構為基礎所設計的資訊系統</t>
  </si>
  <si>
    <t>0227-215</t>
  </si>
  <si>
    <t>陳宇佐, 陳昌源</t>
  </si>
  <si>
    <t>以機器學習方法建構化成鋁箔瑕疵預判分類模型之研究</t>
  </si>
  <si>
    <t>0227-093</t>
  </si>
  <si>
    <t>陳振東</t>
  </si>
  <si>
    <t>陳振東、張庭瑜</t>
  </si>
  <si>
    <t>基於模糊語意之決策分析模式建構之研究</t>
  </si>
  <si>
    <t>2023全國資訊管理前瞻技術研討會暨專題競賽</t>
    <phoneticPr fontId="85" type="noConversion"/>
  </si>
  <si>
    <t>中華民國/桃園/龍華科技大學</t>
    <phoneticPr fontId="85" type="noConversion"/>
  </si>
  <si>
    <t>p.10</t>
  </si>
  <si>
    <t>https://im.lhu.edu.tw/p/412-1010-1207.php?Lang=zh-tw</t>
    <phoneticPr fontId="85" type="noConversion"/>
  </si>
  <si>
    <t>0227-095</t>
  </si>
  <si>
    <r>
      <rPr>
        <b/>
        <u/>
        <sz val="12"/>
        <color theme="1"/>
        <rFont val="新細明體"/>
        <family val="1"/>
        <charset val="136"/>
        <scheme val="minor"/>
      </rPr>
      <t>陳振東*</t>
    </r>
    <r>
      <rPr>
        <sz val="12"/>
        <color theme="1"/>
        <rFont val="新細明體"/>
        <family val="1"/>
        <charset val="136"/>
        <scheme val="minor"/>
      </rPr>
      <t>、張庭瑜、施幸玟、林巧宜、田捷伃、邱慧君、周仲儀</t>
    </r>
    <phoneticPr fontId="85" type="noConversion"/>
  </si>
  <si>
    <t>傳統產業數位轉型評估模式建構之研究</t>
  </si>
  <si>
    <t>2023第12屆中華創新管理學會學術暨實務研討會</t>
    <phoneticPr fontId="85" type="noConversion"/>
  </si>
  <si>
    <t>中華民國/台中/台中教育大學</t>
  </si>
  <si>
    <t>p.6 (全文詳見論文光碟)</t>
  </si>
  <si>
    <t>http://www.cimi.org.tw/newsdetail.php?id=44</t>
    <phoneticPr fontId="85" type="noConversion"/>
  </si>
  <si>
    <t>0227-096</t>
  </si>
  <si>
    <r>
      <rPr>
        <b/>
        <sz val="12"/>
        <color theme="1"/>
        <rFont val="新細明體"/>
        <family val="1"/>
        <charset val="136"/>
        <scheme val="minor"/>
      </rPr>
      <t>陳振東*</t>
    </r>
    <r>
      <rPr>
        <sz val="12"/>
        <color theme="1"/>
        <rFont val="新細明體"/>
        <family val="1"/>
        <charset val="136"/>
        <scheme val="minor"/>
      </rPr>
      <t>、吳陳昊</t>
    </r>
    <phoneticPr fontId="85" type="noConversion"/>
  </si>
  <si>
    <t>應用模糊理論於元宇宙產業發展關鍵因素之探討</t>
  </si>
  <si>
    <t>2023資訊管理暨電子商務經營管理研討會暨智慧物聯網應用發展研討會</t>
    <phoneticPr fontId="85" type="noConversion"/>
  </si>
  <si>
    <t>中華民國/台東/台東大學</t>
  </si>
  <si>
    <t>p.79 (全文詳見論文光碟)</t>
  </si>
  <si>
    <t>https://2023imecm.nttu.edu.tw/index.php?Act=1&amp;L=1</t>
    <phoneticPr fontId="85" type="noConversion"/>
  </si>
  <si>
    <t>0227-094</t>
  </si>
  <si>
    <t>Chen-Tung Chen</t>
  </si>
  <si>
    <t>A group multiple-criteria decision-making method based on linguistic Z-numbers and VIKOR</t>
  </si>
  <si>
    <t>The 23rd Conference of the International Federation of Operational Research Societies ( IFORS 2023)</t>
    <phoneticPr fontId="85" type="noConversion"/>
  </si>
  <si>
    <t>Chile/Santiago</t>
    <phoneticPr fontId="85" type="noConversion"/>
  </si>
  <si>
    <t>p.23-24</t>
  </si>
  <si>
    <t>https://ifors2023.com/</t>
    <phoneticPr fontId="85" type="noConversion"/>
  </si>
  <si>
    <t>111-2410-H-239-011-MY2</t>
  </si>
  <si>
    <t>AMIT-2023-IM-00077</t>
  </si>
  <si>
    <t>資訊管理學系</t>
    <phoneticPr fontId="85" type="noConversion"/>
  </si>
  <si>
    <t>陳博智</t>
    <phoneticPr fontId="85" type="noConversion"/>
  </si>
  <si>
    <r>
      <t>劉文榜、</t>
    </r>
    <r>
      <rPr>
        <b/>
        <u/>
        <sz val="12"/>
        <color theme="9" tint="-0.249977111117893"/>
        <rFont val="微軟正黑體"/>
        <family val="2"/>
        <charset val="136"/>
      </rPr>
      <t>陳博智</t>
    </r>
    <phoneticPr fontId="85" type="noConversion"/>
  </si>
  <si>
    <t>以積木式程式語言推廣運算思維之研究–以小學5,6年級為例</t>
    <phoneticPr fontId="85" type="noConversion"/>
  </si>
  <si>
    <t>AMIT-2023-IM-00034</t>
  </si>
  <si>
    <t>黃貞芬</t>
    <phoneticPr fontId="85" type="noConversion"/>
  </si>
  <si>
    <r>
      <t>張子瑜、蘇榆涵*、林晏宏、周哲仲、李彥廷、鄧仲傑、羅章云、</t>
    </r>
    <r>
      <rPr>
        <b/>
        <u/>
        <sz val="12"/>
        <color theme="9" tint="-0.249977111117893"/>
        <rFont val="微軟正黑體"/>
        <family val="2"/>
        <charset val="136"/>
      </rPr>
      <t>黃貞芬</t>
    </r>
    <phoneticPr fontId="85" type="noConversion"/>
  </si>
  <si>
    <t>透過3D情境式遊戲推廣苗栗景點文化與特色</t>
  </si>
  <si>
    <t>0227-124</t>
  </si>
  <si>
    <t>鄭光廷</t>
  </si>
  <si>
    <t>Jack Hsu, Kuang-Ting Cheng, Yu-Ting Chang-Chien</t>
  </si>
  <si>
    <t>The Effect of Neutralization: Before and After Employee Violating ISP</t>
  </si>
  <si>
    <t>29th Americas Conference on Information Systems (AMCIS)</t>
    <phoneticPr fontId="85" type="noConversion"/>
  </si>
  <si>
    <t>Panama</t>
    <phoneticPr fontId="85" type="noConversion"/>
  </si>
  <si>
    <t>https://amcis2023.aisconferences.org/program/</t>
    <phoneticPr fontId="85" type="noConversion"/>
  </si>
  <si>
    <r>
      <rPr>
        <b/>
        <u/>
        <sz val="12"/>
        <color theme="1"/>
        <rFont val="新細明體"/>
        <family val="1"/>
        <charset val="136"/>
        <scheme val="minor"/>
      </rPr>
      <t>溫如梅</t>
    </r>
    <r>
      <rPr>
        <sz val="12"/>
        <color theme="1"/>
        <rFont val="新細明體"/>
        <family val="1"/>
        <charset val="136"/>
        <scheme val="minor"/>
      </rPr>
      <t>, 鄔湘儀, 王思淳</t>
    </r>
    <phoneticPr fontId="11" type="noConversion"/>
  </si>
  <si>
    <r>
      <rPr>
        <b/>
        <u/>
        <sz val="12"/>
        <color theme="1"/>
        <rFont val="新細明體"/>
        <family val="1"/>
        <charset val="136"/>
        <scheme val="minor"/>
      </rPr>
      <t>Chiu-Hsueh Liu*</t>
    </r>
    <r>
      <rPr>
        <sz val="12"/>
        <color theme="1"/>
        <rFont val="新細明體"/>
        <family val="1"/>
        <charset val="136"/>
        <scheme val="minor"/>
      </rPr>
      <t xml:space="preserve">，Yi-Fu Chen </t>
    </r>
    <phoneticPr fontId="11" type="noConversion"/>
  </si>
  <si>
    <t>張鴻邦*</t>
    <phoneticPr fontId="11" type="noConversion"/>
  </si>
  <si>
    <t>泡茶器
Tea making apparatus</t>
    <phoneticPr fontId="3" type="noConversion"/>
  </si>
  <si>
    <t>防彈滑板背包組
Bulletproof skateboard backpack set</t>
    <phoneticPr fontId="3" type="noConversion"/>
  </si>
  <si>
    <t>雙液晶穆勒偏振檢測系統及檢測非酵素性糖化膠原蛋白的方法
DUAL-LIQUID CRYSTAL-BASED MUELLER POLARIMETRY SYSTEM AND METHOD FOR DETECTING NONENZYMATIC GLYCATED COLLAGEN</t>
    <phoneticPr fontId="3" type="noConversion"/>
  </si>
  <si>
    <t>流道板、液流電池電極與液流電池電極模組
FLOW PLATE, ELECTRODE OF FLOW BATTERY AND ELECTRODE MODULES OF FLOW BATTERY</t>
    <phoneticPr fontId="3" type="noConversion"/>
  </si>
  <si>
    <t>吸附鈀之氧化鋅奈米柱的製程方法
PRODUCING METHOD OF PD-ADSORBED ZNO NANOSTRUCTURES</t>
    <phoneticPr fontId="3" type="noConversion"/>
  </si>
  <si>
    <t>促進熱處理設施集塵粉體之穩定化與無害化方法
METHOD FOR ENHANCING STABILIZATION AND DETOXIFICATION OF THERMAL TREATMENT FACILITIES COLLECTED POWDER</t>
    <phoneticPr fontId="3" type="noConversion"/>
  </si>
  <si>
    <t>I831641</t>
    <phoneticPr fontId="3" type="noConversion"/>
  </si>
  <si>
    <t>M647047</t>
    <phoneticPr fontId="3" type="noConversion"/>
  </si>
  <si>
    <t>I801776</t>
    <phoneticPr fontId="3" type="noConversion"/>
  </si>
  <si>
    <t>M640497</t>
    <phoneticPr fontId="3" type="noConversion"/>
  </si>
  <si>
    <t>M639936</t>
    <phoneticPr fontId="3" type="noConversion"/>
  </si>
  <si>
    <t>I789600</t>
    <phoneticPr fontId="3" type="noConversion"/>
  </si>
  <si>
    <t>徐義權
楊希文
李瑋庭 
徐捷中 
張仲賢</t>
    <phoneticPr fontId="3" type="noConversion"/>
  </si>
  <si>
    <t xml:space="preserve">楊勝州
朱彥霖
姬梁文 </t>
    <phoneticPr fontId="3" type="noConversion"/>
  </si>
  <si>
    <t xml:space="preserve">盧芊彤
薛康琳 </t>
    <phoneticPr fontId="3" type="noConversion"/>
  </si>
  <si>
    <t>徐義權
楊希文
李佳諭
張瑛玲</t>
    <phoneticPr fontId="3" type="noConversion"/>
  </si>
  <si>
    <t>張坤森 
黃立綸
邱孔濱
陳雅郁</t>
    <phoneticPr fontId="3" type="noConversion"/>
  </si>
  <si>
    <t>連啓翔
潘國興
陳宗鴻</t>
    <phoneticPr fontId="3" type="noConversion"/>
  </si>
  <si>
    <r>
      <t xml:space="preserve">類別
</t>
    </r>
    <r>
      <rPr>
        <b/>
        <sz val="10"/>
        <color rgb="FF000000"/>
        <rFont val="新細明體"/>
        <family val="1"/>
        <charset val="136"/>
      </rPr>
      <t>1. 專利
2.新品種</t>
    </r>
    <phoneticPr fontId="3" type="noConversion"/>
  </si>
  <si>
    <t>國立聯合大學</t>
    <phoneticPr fontId="3" type="noConversion"/>
  </si>
  <si>
    <t>國立聯合大學
楊希文
徐義權
李瑋庭</t>
    <phoneticPr fontId="3" type="noConversion"/>
  </si>
  <si>
    <r>
      <rPr>
        <b/>
        <u/>
        <sz val="12"/>
        <color theme="1"/>
        <rFont val="新細明體"/>
        <family val="1"/>
        <charset val="136"/>
        <scheme val="minor"/>
      </rPr>
      <t>Yu-Peng Lin</t>
    </r>
    <r>
      <rPr>
        <sz val="12"/>
        <color theme="1"/>
        <rFont val="新細明體"/>
        <family val="1"/>
        <charset val="136"/>
        <scheme val="minor"/>
      </rPr>
      <t>, Jing Meng, &amp; Hui-Ju Tsai</t>
    </r>
    <phoneticPr fontId="11" type="noConversion"/>
  </si>
  <si>
    <r>
      <rPr>
        <b/>
        <u/>
        <sz val="12"/>
        <color theme="1"/>
        <rFont val="新細明體"/>
        <family val="1"/>
        <charset val="136"/>
        <scheme val="minor"/>
      </rPr>
      <t>林玉鵬</t>
    </r>
    <r>
      <rPr>
        <sz val="12"/>
        <color theme="1"/>
        <rFont val="新細明體"/>
        <family val="1"/>
        <charset val="136"/>
        <scheme val="minor"/>
      </rPr>
      <t xml:space="preserve">、李羏 </t>
    </r>
    <phoneticPr fontId="11" type="noConversion"/>
  </si>
  <si>
    <t>境內：13
境外：3</t>
    <phoneticPr fontId="3" type="noConversion"/>
  </si>
  <si>
    <t>國際：2</t>
    <phoneticPr fontId="3" type="noConversion"/>
  </si>
  <si>
    <t>台灣語文與傳播學系</t>
    <phoneticPr fontId="11" type="noConversion"/>
  </si>
  <si>
    <r>
      <rPr>
        <b/>
        <sz val="15"/>
        <color indexed="8"/>
        <rFont val="新細明體"/>
        <family val="1"/>
        <charset val="136"/>
      </rPr>
      <t>台灣語文與傳播學系</t>
    </r>
    <r>
      <rPr>
        <b/>
        <sz val="15"/>
        <color indexed="8"/>
        <rFont val="微軟正黑體"/>
        <family val="2"/>
        <charset val="136"/>
      </rPr>
      <t xml:space="preserve">  小計</t>
    </r>
    <phoneticPr fontId="3" type="noConversion"/>
  </si>
  <si>
    <t>境內：2
境外：1</t>
    <phoneticPr fontId="3" type="noConversion"/>
  </si>
  <si>
    <t>國際：1</t>
    <phoneticPr fontId="3" type="noConversion"/>
  </si>
  <si>
    <t>華語文學系</t>
    <phoneticPr fontId="11" type="noConversion"/>
  </si>
  <si>
    <r>
      <rPr>
        <b/>
        <sz val="15"/>
        <color indexed="8"/>
        <rFont val="新細明體"/>
        <family val="1"/>
        <charset val="136"/>
      </rPr>
      <t>華語文學系</t>
    </r>
    <r>
      <rPr>
        <b/>
        <sz val="15"/>
        <color indexed="8"/>
        <rFont val="微軟正黑體"/>
        <family val="2"/>
        <charset val="136"/>
      </rPr>
      <t xml:space="preserve">  小計</t>
    </r>
    <phoneticPr fontId="3" type="noConversion"/>
  </si>
  <si>
    <t>境內：1
境外：3</t>
    <phoneticPr fontId="3" type="noConversion"/>
  </si>
  <si>
    <t>國際：3</t>
    <phoneticPr fontId="3" type="noConversion"/>
  </si>
  <si>
    <t>境內：1
境外：1</t>
    <phoneticPr fontId="3" type="noConversion"/>
  </si>
  <si>
    <t>國際：5</t>
    <phoneticPr fontId="3" type="noConversion"/>
  </si>
  <si>
    <t>華語文中心</t>
    <phoneticPr fontId="11" type="noConversion"/>
  </si>
  <si>
    <r>
      <rPr>
        <b/>
        <sz val="15"/>
        <color indexed="8"/>
        <rFont val="新細明體"/>
        <family val="1"/>
        <charset val="136"/>
      </rPr>
      <t>華語文中心</t>
    </r>
    <r>
      <rPr>
        <b/>
        <sz val="15"/>
        <color indexed="8"/>
        <rFont val="微軟正黑體"/>
        <family val="2"/>
        <charset val="136"/>
      </rPr>
      <t xml:space="preserve">  小計</t>
    </r>
    <phoneticPr fontId="3" type="noConversion"/>
  </si>
  <si>
    <t>語文中心</t>
    <phoneticPr fontId="11" type="noConversion"/>
  </si>
  <si>
    <r>
      <rPr>
        <b/>
        <sz val="15"/>
        <color indexed="8"/>
        <rFont val="新細明體"/>
        <family val="1"/>
        <charset val="136"/>
      </rPr>
      <t>語文中心</t>
    </r>
    <r>
      <rPr>
        <b/>
        <sz val="15"/>
        <color indexed="8"/>
        <rFont val="微軟正黑體"/>
        <family val="2"/>
        <charset val="136"/>
      </rPr>
      <t xml:space="preserve">  小計</t>
    </r>
    <phoneticPr fontId="3" type="noConversion"/>
  </si>
  <si>
    <t>文化創意與數位行銷學系</t>
    <phoneticPr fontId="11" type="noConversion"/>
  </si>
  <si>
    <r>
      <rPr>
        <b/>
        <sz val="15"/>
        <color indexed="8"/>
        <rFont val="新細明體"/>
        <family val="1"/>
        <charset val="136"/>
      </rPr>
      <t>文化創意與數位行銷學系</t>
    </r>
    <r>
      <rPr>
        <b/>
        <sz val="15"/>
        <color indexed="8"/>
        <rFont val="微軟正黑體"/>
        <family val="2"/>
        <charset val="136"/>
      </rPr>
      <t xml:space="preserve">  小計</t>
    </r>
    <phoneticPr fontId="3" type="noConversion"/>
  </si>
  <si>
    <t>客家語言與傳播研究所</t>
    <phoneticPr fontId="11" type="noConversion"/>
  </si>
  <si>
    <r>
      <rPr>
        <b/>
        <sz val="15"/>
        <color indexed="8"/>
        <rFont val="新細明體"/>
        <family val="1"/>
        <charset val="136"/>
      </rPr>
      <t>客家語言與傳播研究所</t>
    </r>
    <r>
      <rPr>
        <b/>
        <sz val="15"/>
        <color indexed="8"/>
        <rFont val="微軟正黑體"/>
        <family val="2"/>
        <charset val="136"/>
      </rPr>
      <t xml:space="preserve">  小計</t>
    </r>
    <phoneticPr fontId="3" type="noConversion"/>
  </si>
  <si>
    <t>境內：3
境外：1</t>
    <phoneticPr fontId="3" type="noConversion"/>
  </si>
  <si>
    <t>土木與防災工程學系</t>
    <phoneticPr fontId="11" type="noConversion"/>
  </si>
  <si>
    <r>
      <rPr>
        <b/>
        <sz val="15"/>
        <color indexed="8"/>
        <rFont val="新細明體"/>
        <family val="1"/>
        <charset val="136"/>
      </rPr>
      <t>土木與防災工程學系</t>
    </r>
    <r>
      <rPr>
        <b/>
        <sz val="15"/>
        <color indexed="8"/>
        <rFont val="微軟正黑體"/>
        <family val="2"/>
        <charset val="136"/>
      </rPr>
      <t xml:space="preserve">  小計</t>
    </r>
    <phoneticPr fontId="3" type="noConversion"/>
  </si>
  <si>
    <t>境內：8
境外：3</t>
    <phoneticPr fontId="3" type="noConversion"/>
  </si>
  <si>
    <t>國際：6</t>
    <phoneticPr fontId="3" type="noConversion"/>
  </si>
  <si>
    <t>工程科技轉譯醫學國際學位學程</t>
    <phoneticPr fontId="11" type="noConversion"/>
  </si>
  <si>
    <r>
      <rPr>
        <b/>
        <sz val="15"/>
        <color indexed="8"/>
        <rFont val="新細明體"/>
        <family val="1"/>
        <charset val="136"/>
      </rPr>
      <t>工程科技轉譯醫學國際學位學程</t>
    </r>
    <r>
      <rPr>
        <b/>
        <sz val="15"/>
        <color indexed="8"/>
        <rFont val="微軟正黑體"/>
        <family val="2"/>
        <charset val="136"/>
      </rPr>
      <t xml:space="preserve">  小計</t>
    </r>
    <phoneticPr fontId="3" type="noConversion"/>
  </si>
  <si>
    <t>境內：1
境外：2</t>
    <phoneticPr fontId="3" type="noConversion"/>
  </si>
  <si>
    <t>化學工程學系</t>
    <phoneticPr fontId="11" type="noConversion"/>
  </si>
  <si>
    <r>
      <rPr>
        <b/>
        <sz val="15"/>
        <color indexed="8"/>
        <rFont val="新細明體"/>
        <family val="1"/>
        <charset val="136"/>
      </rPr>
      <t>化學工程學系</t>
    </r>
    <r>
      <rPr>
        <b/>
        <sz val="15"/>
        <color indexed="8"/>
        <rFont val="微軟正黑體"/>
        <family val="2"/>
        <charset val="136"/>
      </rPr>
      <t xml:space="preserve">  小計</t>
    </r>
    <phoneticPr fontId="3" type="noConversion"/>
  </si>
  <si>
    <t>境內：8
境外：4</t>
    <phoneticPr fontId="3" type="noConversion"/>
  </si>
  <si>
    <t>能源工程學系</t>
    <phoneticPr fontId="11" type="noConversion"/>
  </si>
  <si>
    <r>
      <rPr>
        <b/>
        <sz val="15"/>
        <color indexed="8"/>
        <rFont val="新細明體"/>
        <family val="1"/>
        <charset val="136"/>
      </rPr>
      <t>能源工程學系</t>
    </r>
    <r>
      <rPr>
        <b/>
        <sz val="15"/>
        <color indexed="8"/>
        <rFont val="微軟正黑體"/>
        <family val="2"/>
        <charset val="136"/>
      </rPr>
      <t xml:space="preserve">  小計</t>
    </r>
    <phoneticPr fontId="3" type="noConversion"/>
  </si>
  <si>
    <t>境內：6
境外：4</t>
    <phoneticPr fontId="3" type="noConversion"/>
  </si>
  <si>
    <t>國際：7</t>
    <phoneticPr fontId="3" type="noConversion"/>
  </si>
  <si>
    <t>機械工程學系</t>
    <phoneticPr fontId="11" type="noConversion"/>
  </si>
  <si>
    <r>
      <rPr>
        <b/>
        <sz val="15"/>
        <color indexed="8"/>
        <rFont val="新細明體"/>
        <family val="1"/>
        <charset val="136"/>
      </rPr>
      <t>機械工程學系</t>
    </r>
    <r>
      <rPr>
        <b/>
        <sz val="15"/>
        <color indexed="8"/>
        <rFont val="微軟正黑體"/>
        <family val="2"/>
        <charset val="136"/>
      </rPr>
      <t xml:space="preserve">  小計</t>
    </r>
    <phoneticPr fontId="3" type="noConversion"/>
  </si>
  <si>
    <t>境內：24
境外：4</t>
    <phoneticPr fontId="3" type="noConversion"/>
  </si>
  <si>
    <t>環境與安全衛生工程學系</t>
    <phoneticPr fontId="11" type="noConversion"/>
  </si>
  <si>
    <r>
      <rPr>
        <b/>
        <sz val="15"/>
        <color indexed="8"/>
        <rFont val="新細明體"/>
        <family val="1"/>
        <charset val="136"/>
      </rPr>
      <t>環境與安全衛生工程學系</t>
    </r>
    <r>
      <rPr>
        <b/>
        <sz val="15"/>
        <color indexed="8"/>
        <rFont val="微軟正黑體"/>
        <family val="2"/>
        <charset val="136"/>
      </rPr>
      <t xml:space="preserve">  小計</t>
    </r>
    <phoneticPr fontId="3" type="noConversion"/>
  </si>
  <si>
    <t>境內：4
境外：2</t>
    <phoneticPr fontId="3" type="noConversion"/>
  </si>
  <si>
    <t>境內：2
境外：3</t>
    <phoneticPr fontId="3" type="noConversion"/>
  </si>
  <si>
    <t>工業設計學系</t>
    <phoneticPr fontId="11" type="noConversion"/>
  </si>
  <si>
    <r>
      <rPr>
        <b/>
        <sz val="15"/>
        <color indexed="8"/>
        <rFont val="新細明體"/>
        <family val="1"/>
        <charset val="136"/>
      </rPr>
      <t>工業設計學系</t>
    </r>
    <r>
      <rPr>
        <b/>
        <sz val="15"/>
        <color indexed="8"/>
        <rFont val="微軟正黑體"/>
        <family val="2"/>
        <charset val="136"/>
      </rPr>
      <t xml:space="preserve">  小計</t>
    </r>
    <phoneticPr fontId="3" type="noConversion"/>
  </si>
  <si>
    <r>
      <rPr>
        <b/>
        <sz val="15"/>
        <color indexed="8"/>
        <rFont val="新細明體"/>
        <family val="1"/>
        <charset val="136"/>
      </rPr>
      <t>建築學系</t>
    </r>
    <r>
      <rPr>
        <b/>
        <sz val="15"/>
        <color indexed="8"/>
        <rFont val="微軟正黑體"/>
        <family val="2"/>
        <charset val="136"/>
      </rPr>
      <t xml:space="preserve">  小計</t>
    </r>
    <phoneticPr fontId="3" type="noConversion"/>
  </si>
  <si>
    <t>境內：12
境外：4</t>
    <phoneticPr fontId="3" type="noConversion"/>
  </si>
  <si>
    <t>原住民學士學位學程專班</t>
    <phoneticPr fontId="11" type="noConversion"/>
  </si>
  <si>
    <r>
      <rPr>
        <b/>
        <sz val="15"/>
        <color indexed="8"/>
        <rFont val="新細明體"/>
        <family val="1"/>
        <charset val="136"/>
      </rPr>
      <t>原住民學士學位學程專班</t>
    </r>
    <r>
      <rPr>
        <b/>
        <sz val="15"/>
        <color indexed="8"/>
        <rFont val="微軟正黑體"/>
        <family val="2"/>
        <charset val="136"/>
      </rPr>
      <t xml:space="preserve">  小計</t>
    </r>
    <phoneticPr fontId="3" type="noConversion"/>
  </si>
  <si>
    <t>境內：2
境外：0</t>
    <phoneticPr fontId="3" type="noConversion"/>
  </si>
  <si>
    <t>光電工程學系</t>
    <phoneticPr fontId="11" type="noConversion"/>
  </si>
  <si>
    <r>
      <rPr>
        <b/>
        <sz val="15"/>
        <color indexed="8"/>
        <rFont val="新細明體"/>
        <family val="1"/>
        <charset val="136"/>
      </rPr>
      <t>光電工程學系</t>
    </r>
    <r>
      <rPr>
        <b/>
        <sz val="15"/>
        <color indexed="8"/>
        <rFont val="微軟正黑體"/>
        <family val="2"/>
        <charset val="136"/>
      </rPr>
      <t xml:space="preserve">  小計</t>
    </r>
    <phoneticPr fontId="3" type="noConversion"/>
  </si>
  <si>
    <t>境內：5
境外：0</t>
    <phoneticPr fontId="3" type="noConversion"/>
  </si>
  <si>
    <t>境內：3
境外：0</t>
    <phoneticPr fontId="3" type="noConversion"/>
  </si>
  <si>
    <t>境內：2
境外：2</t>
    <phoneticPr fontId="3" type="noConversion"/>
  </si>
  <si>
    <t>國際：4</t>
    <phoneticPr fontId="3" type="noConversion"/>
  </si>
  <si>
    <t>資訊工程學系</t>
    <phoneticPr fontId="11" type="noConversion"/>
  </si>
  <si>
    <r>
      <rPr>
        <b/>
        <sz val="15"/>
        <color indexed="8"/>
        <rFont val="新細明體"/>
        <family val="1"/>
        <charset val="136"/>
      </rPr>
      <t>資訊工程學系</t>
    </r>
    <r>
      <rPr>
        <b/>
        <sz val="15"/>
        <color indexed="8"/>
        <rFont val="微軟正黑體"/>
        <family val="2"/>
        <charset val="136"/>
      </rPr>
      <t xml:space="preserve">  小計</t>
    </r>
    <phoneticPr fontId="3" type="noConversion"/>
  </si>
  <si>
    <t>境內：11
境外：3</t>
    <phoneticPr fontId="3" type="noConversion"/>
  </si>
  <si>
    <t>電子工程學系</t>
    <phoneticPr fontId="11" type="noConversion"/>
  </si>
  <si>
    <r>
      <rPr>
        <b/>
        <sz val="15"/>
        <color indexed="8"/>
        <rFont val="新細明體"/>
        <family val="1"/>
        <charset val="136"/>
      </rPr>
      <t>電子工程學系</t>
    </r>
    <r>
      <rPr>
        <b/>
        <sz val="15"/>
        <color indexed="8"/>
        <rFont val="微軟正黑體"/>
        <family val="2"/>
        <charset val="136"/>
      </rPr>
      <t xml:space="preserve">  小計</t>
    </r>
    <phoneticPr fontId="3" type="noConversion"/>
  </si>
  <si>
    <t>電機工程學系</t>
    <phoneticPr fontId="11" type="noConversion"/>
  </si>
  <si>
    <r>
      <rPr>
        <b/>
        <sz val="15"/>
        <color indexed="8"/>
        <rFont val="新細明體"/>
        <family val="1"/>
        <charset val="136"/>
      </rPr>
      <t>電機工程學系</t>
    </r>
    <r>
      <rPr>
        <b/>
        <sz val="15"/>
        <color indexed="8"/>
        <rFont val="微軟正黑體"/>
        <family val="2"/>
        <charset val="136"/>
      </rPr>
      <t xml:space="preserve">  小計</t>
    </r>
    <phoneticPr fontId="3" type="noConversion"/>
  </si>
  <si>
    <t>境內：8
境外：6</t>
    <phoneticPr fontId="3" type="noConversion"/>
  </si>
  <si>
    <t>國際：11</t>
    <phoneticPr fontId="3" type="noConversion"/>
  </si>
  <si>
    <t>財務金融學系</t>
    <phoneticPr fontId="11" type="noConversion"/>
  </si>
  <si>
    <r>
      <rPr>
        <b/>
        <sz val="15"/>
        <color indexed="8"/>
        <rFont val="新細明體"/>
        <family val="1"/>
        <charset val="136"/>
      </rPr>
      <t>財務金融學系</t>
    </r>
    <r>
      <rPr>
        <b/>
        <sz val="15"/>
        <color indexed="8"/>
        <rFont val="微軟正黑體"/>
        <family val="2"/>
        <charset val="136"/>
      </rPr>
      <t xml:space="preserve">  小計</t>
    </r>
    <phoneticPr fontId="3" type="noConversion"/>
  </si>
  <si>
    <t>境內：1
境外：0</t>
    <phoneticPr fontId="3" type="noConversion"/>
  </si>
  <si>
    <t>國際：0</t>
    <phoneticPr fontId="3" type="noConversion"/>
  </si>
  <si>
    <t>經營管理學系</t>
    <phoneticPr fontId="11" type="noConversion"/>
  </si>
  <si>
    <r>
      <rPr>
        <b/>
        <sz val="15"/>
        <color indexed="8"/>
        <rFont val="新細明體"/>
        <family val="1"/>
        <charset val="136"/>
      </rPr>
      <t>經營管理學系</t>
    </r>
    <r>
      <rPr>
        <b/>
        <sz val="15"/>
        <color indexed="8"/>
        <rFont val="微軟正黑體"/>
        <family val="2"/>
        <charset val="136"/>
      </rPr>
      <t xml:space="preserve">  小計</t>
    </r>
    <phoneticPr fontId="3" type="noConversion"/>
  </si>
  <si>
    <t>境內：37
境外：11</t>
    <phoneticPr fontId="3" type="noConversion"/>
  </si>
  <si>
    <t>境內：3
境外：6</t>
    <phoneticPr fontId="3" type="noConversion"/>
  </si>
  <si>
    <t>國際：8</t>
    <phoneticPr fontId="3" type="noConversion"/>
  </si>
  <si>
    <t>連啓翔
潘國興</t>
    <phoneticPr fontId="3" type="noConversion"/>
  </si>
  <si>
    <t>1.專利</t>
  </si>
  <si>
    <t>機械工程學系</t>
    <phoneticPr fontId="3" type="noConversion"/>
  </si>
  <si>
    <t>徐義權
楊希文</t>
    <phoneticPr fontId="3" type="noConversion"/>
  </si>
  <si>
    <t>工業設計學系
材料科學工程學系</t>
    <phoneticPr fontId="3" type="noConversion"/>
  </si>
  <si>
    <t>設計
理工</t>
    <phoneticPr fontId="3" type="noConversion"/>
  </si>
  <si>
    <t>理工</t>
    <phoneticPr fontId="3" type="noConversion"/>
  </si>
  <si>
    <t>楊勝州</t>
    <phoneticPr fontId="3" type="noConversion"/>
  </si>
  <si>
    <t>電子工程學系</t>
    <phoneticPr fontId="3" type="noConversion"/>
  </si>
  <si>
    <t>電資</t>
    <phoneticPr fontId="3" type="noConversion"/>
  </si>
  <si>
    <t>盧芊彤</t>
    <phoneticPr fontId="3" type="noConversion"/>
  </si>
  <si>
    <t>楊勝州
朱彥霖
姬梁文 
國立聯合大學</t>
    <phoneticPr fontId="3" type="noConversion"/>
  </si>
  <si>
    <t>盧芊彤
薛康琳 
國立聯合大學</t>
    <phoneticPr fontId="3" type="noConversion"/>
  </si>
  <si>
    <t>能源工程學系</t>
    <phoneticPr fontId="3" type="noConversion"/>
  </si>
  <si>
    <t>張坤森</t>
    <phoneticPr fontId="3" type="noConversion"/>
  </si>
  <si>
    <t>徐義權
楊希文
李佳諭
張瑛玲
國立聯合大學</t>
    <phoneticPr fontId="3" type="noConversion"/>
  </si>
  <si>
    <t>張坤森 
黃立綸
邱孔濱
陳雅郁
國立聯合大學</t>
    <phoneticPr fontId="3" type="noConversion"/>
  </si>
  <si>
    <t>環境與安全衛生工程學系</t>
    <phoneticPr fontId="3" type="noConversion"/>
  </si>
  <si>
    <t>發明專利</t>
    <phoneticPr fontId="3" type="noConversion"/>
  </si>
  <si>
    <t>新型專利</t>
    <phoneticPr fontId="3" type="noConversion"/>
  </si>
  <si>
    <t>中華民國</t>
    <phoneticPr fontId="3" type="noConversion"/>
  </si>
  <si>
    <t>人社</t>
    <phoneticPr fontId="3" type="noConversion"/>
  </si>
  <si>
    <t>盛鎧</t>
    <phoneticPr fontId="3" type="noConversion"/>
  </si>
  <si>
    <t>無形．光感．陳道明</t>
    <phoneticPr fontId="3" type="noConversion"/>
  </si>
  <si>
    <t>是</t>
    <phoneticPr fontId="3" type="noConversion"/>
  </si>
  <si>
    <t>9789865328870</t>
    <phoneticPr fontId="3" type="noConversion"/>
  </si>
  <si>
    <t>藝術家</t>
    <phoneticPr fontId="3" type="noConversion"/>
  </si>
  <si>
    <t>中文</t>
    <phoneticPr fontId="3" type="noConversion"/>
  </si>
  <si>
    <t>＊</t>
    <phoneticPr fontId="3" type="noConversion"/>
  </si>
  <si>
    <t>客家研究與族群研究的對話</t>
    <phoneticPr fontId="3" type="noConversion"/>
  </si>
  <si>
    <t>9789577326843</t>
    <phoneticPr fontId="3" type="noConversion"/>
  </si>
  <si>
    <t>臺灣語文與傳播學系</t>
    <phoneticPr fontId="3" type="noConversion"/>
  </si>
  <si>
    <t>文化創意與數位行銷學系</t>
    <phoneticPr fontId="3" type="noConversion"/>
  </si>
  <si>
    <t>Public service media’s contribution to society: RIPE@2021</t>
    <phoneticPr fontId="3" type="noConversion"/>
  </si>
  <si>
    <t>ISBN (PRINT): 978-91-88855-74-9
ISBN (PDF): 978-91-88855-75-6</t>
    <phoneticPr fontId="3" type="noConversion"/>
  </si>
  <si>
    <t>客家</t>
    <phoneticPr fontId="3" type="noConversion"/>
  </si>
  <si>
    <t>1</t>
    <phoneticPr fontId="3" type="noConversion"/>
  </si>
  <si>
    <t>3</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</si>
</sst>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0">
    <font>
      <sz val="12"/>
      <color theme="1"/>
      <name val="新細明體"/>
      <family val="1"/>
      <charset val="136"/>
      <scheme val="minor"/>
    </font>
    <font>
      <sz val="12"/>
      <color indexed="8"/>
      <name val="新細明體"/>
      <family val="1"/>
      <charset val="136"/>
    </font>
    <font>
      <sz val="12"/>
      <name val="新細明體"/>
      <family val="1"/>
      <charset val="136"/>
    </font>
    <font>
      <sz val="9"/>
      <name val="新細明體"/>
      <family val="1"/>
      <charset val="136"/>
    </font>
    <font>
      <sz val="9"/>
      <name val="新細明體"/>
      <family val="1"/>
      <charset val="136"/>
    </font>
    <font>
      <sz val="9"/>
      <color indexed="81"/>
      <name val="細明體"/>
      <family val="3"/>
      <charset val="136"/>
    </font>
    <font>
      <sz val="9"/>
      <color indexed="81"/>
      <name val="Tahoma"/>
      <family val="2"/>
    </font>
    <font>
      <b/>
      <sz val="12"/>
      <name val="新細明體"/>
      <family val="1"/>
      <charset val="136"/>
    </font>
    <font>
      <b/>
      <sz val="16"/>
      <name val="新細明體"/>
      <family val="1"/>
      <charset val="136"/>
    </font>
    <font>
      <b/>
      <sz val="7"/>
      <color indexed="81"/>
      <name val="細明體"/>
      <family val="3"/>
      <charset val="136"/>
    </font>
    <font>
      <b/>
      <sz val="10"/>
      <name val="新細明體"/>
      <family val="1"/>
      <charset val="136"/>
    </font>
    <font>
      <sz val="9"/>
      <name val="新細明體"/>
      <family val="1"/>
      <charset val="136"/>
    </font>
    <font>
      <sz val="12"/>
      <color indexed="8"/>
      <name val="Times New Roman"/>
      <family val="1"/>
    </font>
    <font>
      <sz val="10"/>
      <color indexed="8"/>
      <name val="Times New Roman"/>
      <family val="1"/>
    </font>
    <font>
      <b/>
      <sz val="12"/>
      <color indexed="8"/>
      <name val="新細明體"/>
      <family val="1"/>
      <charset val="136"/>
    </font>
    <font>
      <b/>
      <sz val="12"/>
      <color indexed="8"/>
      <name val="Times New Roman"/>
      <family val="1"/>
    </font>
    <font>
      <b/>
      <sz val="15"/>
      <color indexed="8"/>
      <name val="Times New Roman"/>
      <family val="1"/>
    </font>
    <font>
      <b/>
      <sz val="15"/>
      <color indexed="8"/>
      <name val="微軟正黑體"/>
      <family val="2"/>
      <charset val="136"/>
    </font>
    <font>
      <u/>
      <sz val="10"/>
      <color indexed="8"/>
      <name val="Times New Roman"/>
      <family val="1"/>
    </font>
    <font>
      <sz val="10"/>
      <color indexed="8"/>
      <name val="微軟正黑體"/>
      <family val="2"/>
      <charset val="136"/>
    </font>
    <font>
      <sz val="10"/>
      <color indexed="8"/>
      <name val="新細明體"/>
      <family val="1"/>
      <charset val="136"/>
    </font>
    <font>
      <sz val="18"/>
      <color indexed="8"/>
      <name val="Times New Roman"/>
      <family val="1"/>
    </font>
    <font>
      <b/>
      <sz val="16"/>
      <color indexed="8"/>
      <name val="Times New Roman"/>
      <family val="1"/>
    </font>
    <font>
      <b/>
      <sz val="16"/>
      <color indexed="8"/>
      <name val="新細明體"/>
      <family val="1"/>
      <charset val="136"/>
    </font>
    <font>
      <b/>
      <sz val="10"/>
      <color indexed="8"/>
      <name val="新細明體"/>
      <family val="1"/>
      <charset val="136"/>
    </font>
    <font>
      <sz val="18"/>
      <color indexed="8"/>
      <name val="新細明體"/>
      <family val="1"/>
      <charset val="136"/>
    </font>
    <font>
      <b/>
      <sz val="15"/>
      <color indexed="8"/>
      <name val="新細明體"/>
      <family val="1"/>
      <charset val="136"/>
    </font>
    <font>
      <b/>
      <sz val="8"/>
      <color indexed="8"/>
      <name val="Times New Roman"/>
      <family val="1"/>
    </font>
    <font>
      <b/>
      <sz val="8"/>
      <color indexed="8"/>
      <name val="新細明體"/>
      <family val="1"/>
      <charset val="136"/>
    </font>
    <font>
      <sz val="12"/>
      <color theme="1"/>
      <name val="新細明體"/>
      <family val="1"/>
      <charset val="136"/>
      <scheme val="minor"/>
    </font>
    <font>
      <b/>
      <sz val="12"/>
      <color theme="1"/>
      <name val="新細明體"/>
      <family val="1"/>
      <charset val="136"/>
      <scheme val="minor"/>
    </font>
    <font>
      <u/>
      <sz val="12"/>
      <color theme="10"/>
      <name val="新細明體"/>
      <family val="1"/>
      <charset val="136"/>
      <scheme val="minor"/>
    </font>
    <font>
      <sz val="12"/>
      <color theme="1"/>
      <name val="Times New Roman"/>
      <family val="1"/>
    </font>
    <font>
      <sz val="10"/>
      <color theme="1"/>
      <name val="Times New Roman"/>
      <family val="1"/>
    </font>
    <font>
      <sz val="12"/>
      <name val="新細明體"/>
      <family val="1"/>
      <charset val="136"/>
      <scheme val="minor"/>
    </font>
    <font>
      <b/>
      <sz val="12"/>
      <color theme="1"/>
      <name val="新細明體"/>
      <family val="1"/>
      <charset val="136"/>
    </font>
    <font>
      <sz val="12"/>
      <color theme="1"/>
      <name val="新細明體"/>
      <family val="1"/>
      <charset val="136"/>
    </font>
    <font>
      <b/>
      <u/>
      <sz val="12"/>
      <color theme="1"/>
      <name val="新細明體"/>
      <family val="1"/>
      <charset val="136"/>
      <scheme val="minor"/>
    </font>
    <font>
      <b/>
      <sz val="15"/>
      <color theme="1"/>
      <name val="Times New Roman"/>
      <family val="1"/>
    </font>
    <font>
      <sz val="11"/>
      <color theme="1"/>
      <name val="Times New Roman"/>
      <family val="1"/>
    </font>
    <font>
      <b/>
      <sz val="15"/>
      <color theme="1"/>
      <name val="微軟正黑體"/>
      <family val="2"/>
      <charset val="136"/>
    </font>
    <font>
      <b/>
      <sz val="10"/>
      <color theme="1"/>
      <name val="微軟正黑體"/>
      <family val="2"/>
      <charset val="136"/>
    </font>
    <font>
      <b/>
      <sz val="12"/>
      <name val="新細明體"/>
      <family val="1"/>
      <charset val="136"/>
      <scheme val="minor"/>
    </font>
    <font>
      <sz val="10"/>
      <color theme="1"/>
      <name val="微軟正黑體"/>
      <family val="2"/>
      <charset val="136"/>
    </font>
    <font>
      <b/>
      <sz val="12"/>
      <color theme="1"/>
      <name val="Times New Roman"/>
      <family val="1"/>
    </font>
    <font>
      <sz val="6"/>
      <color theme="1"/>
      <name val="新細明體"/>
      <family val="1"/>
      <charset val="136"/>
      <scheme val="minor"/>
    </font>
    <font>
      <sz val="10"/>
      <color rgb="FF00B050"/>
      <name val="微軟正黑體"/>
      <family val="2"/>
      <charset val="136"/>
    </font>
    <font>
      <sz val="10"/>
      <color theme="1"/>
      <name val="新細明體"/>
      <family val="1"/>
      <charset val="136"/>
    </font>
    <font>
      <b/>
      <sz val="14"/>
      <color theme="1"/>
      <name val="新細明體"/>
      <family val="1"/>
      <charset val="136"/>
    </font>
    <font>
      <sz val="18"/>
      <color theme="1"/>
      <name val="Times New Roman"/>
      <family val="1"/>
    </font>
    <font>
      <b/>
      <sz val="11"/>
      <color theme="1"/>
      <name val="新細明體"/>
      <family val="1"/>
      <charset val="136"/>
    </font>
    <font>
      <b/>
      <sz val="11"/>
      <color theme="1"/>
      <name val="Times New Roman"/>
      <family val="1"/>
    </font>
    <font>
      <b/>
      <sz val="16"/>
      <color theme="1"/>
      <name val="Times New Roman"/>
      <family val="1"/>
    </font>
    <font>
      <b/>
      <sz val="16"/>
      <color theme="1"/>
      <name val="新細明體"/>
      <family val="1"/>
      <charset val="136"/>
    </font>
    <font>
      <b/>
      <sz val="10"/>
      <color theme="1"/>
      <name val="新細明體"/>
      <family val="1"/>
      <charset val="136"/>
      <scheme val="minor"/>
    </font>
    <font>
      <u/>
      <sz val="10"/>
      <color theme="1"/>
      <name val="微軟正黑體"/>
      <family val="2"/>
      <charset val="136"/>
    </font>
    <font>
      <b/>
      <sz val="16"/>
      <color indexed="8"/>
      <name val="Times New Roman"/>
      <family val="1"/>
      <charset val="136"/>
    </font>
    <font>
      <sz val="10"/>
      <color theme="6" tint="-0.249977111117893"/>
      <name val="Times New Roman"/>
      <family val="1"/>
    </font>
    <font>
      <sz val="10"/>
      <color theme="6" tint="-0.249977111117893"/>
      <name val="微軟正黑體"/>
      <family val="2"/>
      <charset val="136"/>
    </font>
    <font>
      <sz val="10"/>
      <color theme="6" tint="-0.249977111117893"/>
      <name val="新細明體"/>
      <family val="1"/>
      <charset val="136"/>
    </font>
    <font>
      <b/>
      <u/>
      <sz val="10"/>
      <color theme="6" tint="-0.249977111117893"/>
      <name val="Times New Roman"/>
      <family val="1"/>
    </font>
    <font>
      <sz val="10"/>
      <color theme="6" tint="-0.249977111117893"/>
      <name val="細明體"/>
      <family val="3"/>
      <charset val="136"/>
    </font>
    <font>
      <b/>
      <u/>
      <sz val="10"/>
      <color theme="6" tint="-0.249977111117893"/>
      <name val="微軟正黑體"/>
      <family val="2"/>
      <charset val="136"/>
    </font>
    <font>
      <sz val="10"/>
      <color theme="1"/>
      <name val="細明體"/>
      <family val="3"/>
      <charset val="136"/>
    </font>
    <font>
      <b/>
      <u/>
      <sz val="10"/>
      <color indexed="8"/>
      <name val="Times New Roman"/>
      <family val="1"/>
    </font>
    <font>
      <sz val="10"/>
      <name val="Times New Roman"/>
      <family val="1"/>
    </font>
    <font>
      <sz val="10"/>
      <color theme="6" tint="-0.249977111117893"/>
      <name val="Times New Roman"/>
      <family val="2"/>
      <charset val="136"/>
    </font>
    <font>
      <sz val="10"/>
      <color theme="6" tint="-0.249977111117893"/>
      <name val="Segoe UI Symbol"/>
      <family val="2"/>
    </font>
    <font>
      <u/>
      <sz val="10"/>
      <color theme="6" tint="-0.249977111117893"/>
      <name val="Times New Roman"/>
      <family val="1"/>
    </font>
    <font>
      <b/>
      <u/>
      <sz val="10"/>
      <name val="Times New Roman"/>
      <family val="1"/>
    </font>
    <font>
      <sz val="10"/>
      <color rgb="FFFF0000"/>
      <name val="Times New Roman"/>
      <family val="1"/>
    </font>
    <font>
      <b/>
      <u/>
      <sz val="10"/>
      <color theme="1"/>
      <name val="Times New Roman"/>
      <family val="1"/>
    </font>
    <font>
      <sz val="10"/>
      <color rgb="FF000000"/>
      <name val="新細明體"/>
      <family val="1"/>
      <charset val="136"/>
    </font>
    <font>
      <sz val="12"/>
      <color rgb="FF000000"/>
      <name val="Times New Roman"/>
      <family val="1"/>
    </font>
    <font>
      <sz val="12"/>
      <color rgb="FF000000"/>
      <name val="新細明體"/>
      <family val="1"/>
      <charset val="136"/>
    </font>
    <font>
      <b/>
      <sz val="15"/>
      <color rgb="FF000000"/>
      <name val="微軟正黑體"/>
      <family val="1"/>
      <charset val="136"/>
    </font>
    <font>
      <sz val="12"/>
      <color rgb="FF000000"/>
      <name val="微軟正黑體"/>
      <family val="1"/>
      <charset val="136"/>
    </font>
    <font>
      <b/>
      <sz val="15"/>
      <color rgb="FF000000"/>
      <name val="新細明體"/>
      <family val="1"/>
      <charset val="136"/>
    </font>
    <font>
      <sz val="12"/>
      <color rgb="FF000000"/>
      <name val="Microsoft JhengHei UI"/>
      <family val="1"/>
      <charset val="136"/>
    </font>
    <font>
      <u/>
      <sz val="12"/>
      <color theme="10"/>
      <name val="Times New Roman"/>
      <family val="1"/>
    </font>
    <font>
      <u/>
      <sz val="12"/>
      <color theme="6" tint="-0.249977111117893"/>
      <name val="Times New Roman"/>
      <family val="1"/>
    </font>
    <font>
      <sz val="10"/>
      <color theme="6" tint="-0.249977111117893"/>
      <name val="Times New Roman"/>
      <family val="2"/>
    </font>
    <font>
      <sz val="10"/>
      <color rgb="FF000000"/>
      <name val="微軟正黑體"/>
      <family val="1"/>
      <charset val="136"/>
    </font>
    <font>
      <sz val="10"/>
      <color theme="1"/>
      <name val="Times New Roman"/>
      <family val="1"/>
      <charset val="136"/>
    </font>
    <font>
      <sz val="12"/>
      <color theme="9"/>
      <name val="新細明體"/>
      <family val="1"/>
      <charset val="136"/>
      <scheme val="minor"/>
    </font>
    <font>
      <sz val="9"/>
      <name val="新細明體"/>
      <family val="2"/>
      <charset val="136"/>
      <scheme val="minor"/>
    </font>
    <font>
      <b/>
      <u/>
      <sz val="12"/>
      <color theme="9"/>
      <name val="新細明體"/>
      <family val="1"/>
      <charset val="136"/>
      <scheme val="minor"/>
    </font>
    <font>
      <b/>
      <sz val="12"/>
      <color theme="9"/>
      <name val="新細明體"/>
      <family val="1"/>
      <charset val="136"/>
      <scheme val="minor"/>
    </font>
    <font>
      <u/>
      <sz val="10"/>
      <color theme="1"/>
      <name val="Times New Roman"/>
      <family val="1"/>
    </font>
    <font>
      <b/>
      <sz val="12"/>
      <color theme="1"/>
      <name val="新細明體"/>
      <family val="2"/>
      <charset val="136"/>
      <scheme val="minor"/>
    </font>
    <font>
      <u/>
      <sz val="10"/>
      <color theme="10"/>
      <name val="新細明體"/>
      <family val="1"/>
      <charset val="136"/>
      <scheme val="minor"/>
    </font>
    <font>
      <sz val="10"/>
      <color theme="1"/>
      <name val="新細明體"/>
      <family val="1"/>
      <charset val="136"/>
      <scheme val="minor"/>
    </font>
    <font>
      <sz val="12"/>
      <color theme="9" tint="-0.249977111117893"/>
      <name val="微軟正黑體"/>
      <family val="2"/>
      <charset val="136"/>
    </font>
    <font>
      <sz val="12"/>
      <color theme="9" tint="-0.249977111117893"/>
      <name val="新細明體"/>
      <family val="2"/>
      <charset val="136"/>
      <scheme val="minor"/>
    </font>
    <font>
      <b/>
      <u/>
      <sz val="12"/>
      <color theme="9" tint="-0.249977111117893"/>
      <name val="微軟正黑體"/>
      <family val="2"/>
      <charset val="136"/>
    </font>
    <font>
      <sz val="12"/>
      <color theme="1"/>
      <name val="Microsoft YaHei"/>
      <family val="2"/>
      <charset val="134"/>
    </font>
    <font>
      <sz val="12"/>
      <color theme="1"/>
      <name val="Microsoft YaHei UI"/>
      <family val="2"/>
      <charset val="134"/>
    </font>
    <font>
      <sz val="12"/>
      <color rgb="FF00B050"/>
      <name val="新細明體"/>
      <family val="2"/>
      <charset val="136"/>
      <scheme val="minor"/>
    </font>
    <font>
      <b/>
      <sz val="10"/>
      <color rgb="FF000000"/>
      <name val="新細明體"/>
      <family val="1"/>
      <charset val="136"/>
    </font>
    <font>
      <b/>
      <sz val="15"/>
      <color indexed="8"/>
      <name val="微軟正黑體"/>
      <family val="1"/>
      <charset val="136"/>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59999389629810485"/>
        <bgColor indexed="64"/>
      </patternFill>
    </fill>
  </fills>
  <borders count="38">
    <border>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right/>
      <top style="medium">
        <color rgb="FFDDDDDD"/>
      </top>
      <bottom/>
      <diagonal/>
    </border>
  </borders>
  <cellStyleXfs count="4">
    <xf numFmtId="0" fontId="0" fillId="0" borderId="0">
      <alignment vertical="center"/>
    </xf>
    <xf numFmtId="0" fontId="2" fillId="0" borderId="0">
      <alignment vertical="center"/>
    </xf>
    <xf numFmtId="0" fontId="29" fillId="0" borderId="0">
      <alignment vertical="center"/>
    </xf>
    <xf numFmtId="0" fontId="31" fillId="0" borderId="0" applyNumberFormat="0" applyFill="0" applyBorder="0" applyAlignment="0" applyProtection="0">
      <alignment vertical="center"/>
    </xf>
  </cellStyleXfs>
  <cellXfs count="260">
    <xf numFmtId="0" fontId="0" fillId="0" borderId="0" xfId="0">
      <alignment vertical="center"/>
    </xf>
    <xf numFmtId="0" fontId="32" fillId="0" borderId="0" xfId="0" applyFont="1" applyFill="1" applyBorder="1" applyAlignment="1">
      <alignment horizontal="center" wrapText="1"/>
    </xf>
    <xf numFmtId="0" fontId="32" fillId="0" borderId="0" xfId="0" applyFont="1" applyBorder="1" applyAlignment="1">
      <alignment horizontal="center" wrapText="1"/>
    </xf>
    <xf numFmtId="49" fontId="33" fillId="0" borderId="0" xfId="0" applyNumberFormat="1" applyFont="1" applyFill="1" applyAlignment="1">
      <alignment horizontal="center" vertical="center" wrapText="1"/>
    </xf>
    <xf numFmtId="49" fontId="33" fillId="0" borderId="0" xfId="0" applyNumberFormat="1" applyFont="1" applyFill="1" applyAlignment="1">
      <alignment horizontal="left" vertical="center" wrapText="1"/>
    </xf>
    <xf numFmtId="0" fontId="2" fillId="2" borderId="1" xfId="2" applyFont="1" applyFill="1" applyBorder="1" applyAlignment="1">
      <alignment vertical="center" wrapText="1"/>
    </xf>
    <xf numFmtId="176" fontId="7" fillId="2" borderId="2" xfId="2" applyNumberFormat="1" applyFont="1" applyFill="1" applyBorder="1" applyAlignment="1">
      <alignment horizontal="center" vertical="center" wrapText="1"/>
    </xf>
    <xf numFmtId="176" fontId="7" fillId="2" borderId="3" xfId="2" applyNumberFormat="1" applyFont="1" applyFill="1" applyBorder="1" applyAlignment="1">
      <alignment horizontal="center" vertical="center" wrapText="1"/>
    </xf>
    <xf numFmtId="176" fontId="7" fillId="2" borderId="1" xfId="2" applyNumberFormat="1" applyFont="1" applyFill="1" applyBorder="1" applyAlignment="1">
      <alignment horizontal="center" vertical="center" wrapText="1"/>
    </xf>
    <xf numFmtId="176" fontId="7" fillId="2" borderId="4" xfId="2" applyNumberFormat="1" applyFont="1" applyFill="1" applyBorder="1" applyAlignment="1">
      <alignment horizontal="center" vertical="center" wrapText="1"/>
    </xf>
    <xf numFmtId="176" fontId="7" fillId="2" borderId="5" xfId="2" applyNumberFormat="1" applyFont="1" applyFill="1" applyBorder="1" applyAlignment="1">
      <alignment horizontal="center" vertical="center" wrapText="1"/>
    </xf>
    <xf numFmtId="0" fontId="2" fillId="3" borderId="6" xfId="2" applyFont="1" applyFill="1" applyBorder="1" applyAlignment="1">
      <alignment vertical="center" wrapText="1"/>
    </xf>
    <xf numFmtId="176" fontId="7" fillId="3" borderId="7" xfId="2" applyNumberFormat="1" applyFont="1" applyFill="1" applyBorder="1" applyAlignment="1">
      <alignment horizontal="center" vertical="center" wrapText="1"/>
    </xf>
    <xf numFmtId="176" fontId="7" fillId="3" borderId="8" xfId="2" applyNumberFormat="1" applyFont="1" applyFill="1" applyBorder="1" applyAlignment="1">
      <alignment horizontal="center" vertical="center" wrapText="1"/>
    </xf>
    <xf numFmtId="176" fontId="7" fillId="3" borderId="6" xfId="2" applyNumberFormat="1" applyFont="1" applyFill="1" applyBorder="1" applyAlignment="1">
      <alignment horizontal="center" vertical="center" wrapText="1"/>
    </xf>
    <xf numFmtId="176" fontId="7" fillId="3" borderId="9" xfId="2" applyNumberFormat="1" applyFont="1" applyFill="1" applyBorder="1" applyAlignment="1">
      <alignment horizontal="center" vertical="center" wrapText="1"/>
    </xf>
    <xf numFmtId="176" fontId="7" fillId="3" borderId="10" xfId="2" applyNumberFormat="1" applyFont="1" applyFill="1" applyBorder="1" applyAlignment="1">
      <alignment horizontal="center" vertical="center" wrapText="1"/>
    </xf>
    <xf numFmtId="176" fontId="7" fillId="4" borderId="11" xfId="2" applyNumberFormat="1" applyFont="1" applyFill="1" applyBorder="1" applyAlignment="1">
      <alignment horizontal="center" vertical="center" wrapText="1"/>
    </xf>
    <xf numFmtId="176" fontId="7" fillId="4" borderId="12" xfId="2" applyNumberFormat="1" applyFont="1" applyFill="1" applyBorder="1" applyAlignment="1">
      <alignment horizontal="center" vertical="center" wrapText="1"/>
    </xf>
    <xf numFmtId="176" fontId="7" fillId="4" borderId="13" xfId="2" applyNumberFormat="1" applyFont="1" applyFill="1" applyBorder="1" applyAlignment="1">
      <alignment horizontal="center" vertical="center" wrapText="1"/>
    </xf>
    <xf numFmtId="176" fontId="7" fillId="4" borderId="14" xfId="2" applyNumberFormat="1" applyFont="1" applyFill="1" applyBorder="1" applyAlignment="1">
      <alignment horizontal="center" vertical="center" wrapText="1"/>
    </xf>
    <xf numFmtId="176" fontId="7" fillId="4" borderId="15" xfId="2" applyNumberFormat="1" applyFont="1" applyFill="1" applyBorder="1" applyAlignment="1">
      <alignment horizontal="center" vertical="center" wrapText="1"/>
    </xf>
    <xf numFmtId="0" fontId="2" fillId="0" borderId="1" xfId="2" applyFont="1" applyFill="1" applyBorder="1" applyAlignment="1">
      <alignment vertical="center" wrapText="1"/>
    </xf>
    <xf numFmtId="176" fontId="7" fillId="0" borderId="2" xfId="2" applyNumberFormat="1" applyFont="1" applyFill="1" applyBorder="1" applyAlignment="1">
      <alignment horizontal="center" vertical="center" wrapText="1"/>
    </xf>
    <xf numFmtId="176" fontId="7" fillId="0" borderId="3" xfId="2" applyNumberFormat="1" applyFont="1" applyFill="1" applyBorder="1" applyAlignment="1">
      <alignment horizontal="center" vertical="center" wrapText="1"/>
    </xf>
    <xf numFmtId="176" fontId="7" fillId="0" borderId="1" xfId="2" applyNumberFormat="1" applyFont="1" applyFill="1" applyBorder="1" applyAlignment="1">
      <alignment horizontal="center" vertical="center" wrapText="1"/>
    </xf>
    <xf numFmtId="176" fontId="7" fillId="0" borderId="4" xfId="2" applyNumberFormat="1" applyFont="1" applyFill="1" applyBorder="1" applyAlignment="1">
      <alignment horizontal="center" vertical="center" wrapText="1"/>
    </xf>
    <xf numFmtId="176" fontId="7" fillId="0" borderId="5" xfId="2" applyNumberFormat="1" applyFont="1" applyFill="1" applyBorder="1" applyAlignment="1">
      <alignment horizontal="center" vertical="center" wrapText="1"/>
    </xf>
    <xf numFmtId="0" fontId="2" fillId="3" borderId="16" xfId="2" applyFont="1" applyFill="1" applyBorder="1" applyAlignment="1">
      <alignment vertical="center" wrapText="1"/>
    </xf>
    <xf numFmtId="176" fontId="7" fillId="3" borderId="17" xfId="2" applyNumberFormat="1" applyFont="1" applyFill="1" applyBorder="1" applyAlignment="1">
      <alignment horizontal="center" vertical="center" wrapText="1"/>
    </xf>
    <xf numFmtId="176" fontId="7" fillId="3" borderId="18" xfId="2" applyNumberFormat="1" applyFont="1" applyFill="1" applyBorder="1" applyAlignment="1">
      <alignment horizontal="center" vertical="center" wrapText="1"/>
    </xf>
    <xf numFmtId="176" fontId="7" fillId="3" borderId="16" xfId="2" applyNumberFormat="1" applyFont="1" applyFill="1" applyBorder="1" applyAlignment="1">
      <alignment horizontal="center" vertical="center" wrapText="1"/>
    </xf>
    <xf numFmtId="176" fontId="7" fillId="3" borderId="19" xfId="2" applyNumberFormat="1" applyFont="1" applyFill="1" applyBorder="1" applyAlignment="1">
      <alignment horizontal="center" vertical="center" wrapText="1"/>
    </xf>
    <xf numFmtId="176" fontId="7" fillId="3" borderId="20" xfId="2" applyNumberFormat="1" applyFont="1" applyFill="1" applyBorder="1" applyAlignment="1">
      <alignment horizontal="center" vertical="center" wrapText="1"/>
    </xf>
    <xf numFmtId="0" fontId="2" fillId="2" borderId="6" xfId="2" applyFont="1" applyFill="1" applyBorder="1" applyAlignment="1">
      <alignment vertical="center" wrapText="1"/>
    </xf>
    <xf numFmtId="176" fontId="7" fillId="2" borderId="7" xfId="2" applyNumberFormat="1" applyFont="1" applyFill="1" applyBorder="1" applyAlignment="1">
      <alignment horizontal="center" vertical="center" wrapText="1"/>
    </xf>
    <xf numFmtId="176" fontId="7" fillId="2" borderId="8" xfId="2" applyNumberFormat="1" applyFont="1" applyFill="1" applyBorder="1" applyAlignment="1">
      <alignment horizontal="center" vertical="center" wrapText="1"/>
    </xf>
    <xf numFmtId="176" fontId="7" fillId="2" borderId="6" xfId="2" applyNumberFormat="1" applyFont="1" applyFill="1" applyBorder="1" applyAlignment="1">
      <alignment horizontal="center" vertical="center" wrapText="1"/>
    </xf>
    <xf numFmtId="176" fontId="7" fillId="2" borderId="9" xfId="2" applyNumberFormat="1" applyFont="1" applyFill="1" applyBorder="1" applyAlignment="1">
      <alignment horizontal="center" vertical="center" wrapText="1"/>
    </xf>
    <xf numFmtId="176" fontId="7" fillId="2" borderId="10" xfId="2" applyNumberFormat="1" applyFont="1" applyFill="1" applyBorder="1" applyAlignment="1">
      <alignment horizontal="center" vertical="center" wrapText="1"/>
    </xf>
    <xf numFmtId="176" fontId="7" fillId="4" borderId="21" xfId="2" applyNumberFormat="1" applyFont="1" applyFill="1" applyBorder="1" applyAlignment="1">
      <alignment horizontal="center" vertical="center" wrapText="1"/>
    </xf>
    <xf numFmtId="176" fontId="7" fillId="4" borderId="22" xfId="2" applyNumberFormat="1" applyFont="1" applyFill="1" applyBorder="1" applyAlignment="1">
      <alignment horizontal="center" vertical="center" wrapText="1"/>
    </xf>
    <xf numFmtId="176" fontId="7" fillId="4" borderId="23" xfId="2" applyNumberFormat="1" applyFont="1" applyFill="1" applyBorder="1" applyAlignment="1">
      <alignment horizontal="center" vertical="center" wrapText="1"/>
    </xf>
    <xf numFmtId="176" fontId="7" fillId="4" borderId="24" xfId="2" applyNumberFormat="1" applyFont="1" applyFill="1" applyBorder="1" applyAlignment="1">
      <alignment horizontal="center" vertical="center" wrapText="1"/>
    </xf>
    <xf numFmtId="176" fontId="7" fillId="4" borderId="25" xfId="2" applyNumberFormat="1" applyFont="1" applyFill="1" applyBorder="1" applyAlignment="1">
      <alignment horizontal="center" vertical="center" wrapText="1"/>
    </xf>
    <xf numFmtId="0" fontId="2" fillId="3" borderId="1" xfId="2" applyFont="1" applyFill="1" applyBorder="1" applyAlignment="1">
      <alignment vertical="center" wrapText="1"/>
    </xf>
    <xf numFmtId="176" fontId="7" fillId="3" borderId="2" xfId="2" applyNumberFormat="1" applyFont="1" applyFill="1" applyBorder="1" applyAlignment="1">
      <alignment horizontal="center" vertical="center" wrapText="1"/>
    </xf>
    <xf numFmtId="176" fontId="7" fillId="3" borderId="3" xfId="2" applyNumberFormat="1" applyFont="1" applyFill="1" applyBorder="1" applyAlignment="1">
      <alignment horizontal="center" vertical="center" wrapText="1"/>
    </xf>
    <xf numFmtId="176" fontId="7" fillId="3" borderId="1" xfId="2" applyNumberFormat="1" applyFont="1" applyFill="1" applyBorder="1" applyAlignment="1">
      <alignment horizontal="center" vertical="center" wrapText="1"/>
    </xf>
    <xf numFmtId="176" fontId="7" fillId="3" borderId="4" xfId="2" applyNumberFormat="1" applyFont="1" applyFill="1" applyBorder="1" applyAlignment="1">
      <alignment horizontal="center" vertical="center" wrapText="1"/>
    </xf>
    <xf numFmtId="176" fontId="7" fillId="3" borderId="5" xfId="2" applyNumberFormat="1" applyFont="1" applyFill="1" applyBorder="1" applyAlignment="1">
      <alignment horizontal="center" vertical="center" wrapText="1"/>
    </xf>
    <xf numFmtId="0" fontId="2" fillId="0" borderId="6" xfId="2" applyFont="1" applyFill="1" applyBorder="1" applyAlignment="1">
      <alignment vertical="center" wrapText="1"/>
    </xf>
    <xf numFmtId="176" fontId="7" fillId="0" borderId="7" xfId="2" applyNumberFormat="1" applyFont="1" applyFill="1" applyBorder="1" applyAlignment="1">
      <alignment horizontal="center" vertical="center" wrapText="1"/>
    </xf>
    <xf numFmtId="176" fontId="7" fillId="0" borderId="8" xfId="2" applyNumberFormat="1" applyFont="1" applyFill="1" applyBorder="1" applyAlignment="1">
      <alignment horizontal="center" vertical="center" wrapText="1"/>
    </xf>
    <xf numFmtId="176" fontId="7" fillId="0" borderId="6" xfId="2" applyNumberFormat="1" applyFont="1" applyFill="1" applyBorder="1" applyAlignment="1">
      <alignment horizontal="center" vertical="center" wrapText="1"/>
    </xf>
    <xf numFmtId="176" fontId="7" fillId="0" borderId="9" xfId="2" applyNumberFormat="1" applyFont="1" applyFill="1" applyBorder="1" applyAlignment="1">
      <alignment horizontal="center" vertical="center" wrapText="1"/>
    </xf>
    <xf numFmtId="176" fontId="7" fillId="0" borderId="10" xfId="2" applyNumberFormat="1" applyFont="1" applyFill="1" applyBorder="1" applyAlignment="1">
      <alignment horizontal="center" vertical="center" wrapText="1"/>
    </xf>
    <xf numFmtId="0" fontId="2" fillId="2" borderId="16" xfId="2" applyFont="1" applyFill="1" applyBorder="1" applyAlignment="1">
      <alignment vertical="center" wrapText="1"/>
    </xf>
    <xf numFmtId="176" fontId="7" fillId="2" borderId="17" xfId="2" applyNumberFormat="1" applyFont="1" applyFill="1" applyBorder="1" applyAlignment="1">
      <alignment horizontal="center" vertical="center" wrapText="1"/>
    </xf>
    <xf numFmtId="176" fontId="7" fillId="2" borderId="18" xfId="2" applyNumberFormat="1" applyFont="1" applyFill="1" applyBorder="1" applyAlignment="1">
      <alignment horizontal="center" vertical="center" wrapText="1"/>
    </xf>
    <xf numFmtId="176" fontId="7" fillId="2" borderId="16" xfId="2" applyNumberFormat="1" applyFont="1" applyFill="1" applyBorder="1" applyAlignment="1">
      <alignment horizontal="center" vertical="center" wrapText="1"/>
    </xf>
    <xf numFmtId="176" fontId="7" fillId="2" borderId="19" xfId="2" applyNumberFormat="1" applyFont="1" applyFill="1" applyBorder="1" applyAlignment="1">
      <alignment horizontal="center" vertical="center" wrapText="1"/>
    </xf>
    <xf numFmtId="176" fontId="7" fillId="2" borderId="20" xfId="2" applyNumberFormat="1" applyFont="1" applyFill="1" applyBorder="1" applyAlignment="1">
      <alignment horizontal="center" vertical="center" wrapText="1"/>
    </xf>
    <xf numFmtId="0" fontId="2" fillId="0" borderId="1" xfId="2" applyFont="1" applyBorder="1" applyAlignment="1">
      <alignment vertical="center" wrapText="1"/>
    </xf>
    <xf numFmtId="176" fontId="7" fillId="0" borderId="2" xfId="2" applyNumberFormat="1" applyFont="1" applyBorder="1" applyAlignment="1">
      <alignment horizontal="center" vertical="center" wrapText="1"/>
    </xf>
    <xf numFmtId="176" fontId="7" fillId="0" borderId="3" xfId="2" applyNumberFormat="1" applyFont="1" applyBorder="1" applyAlignment="1">
      <alignment horizontal="center" vertical="center" wrapText="1"/>
    </xf>
    <xf numFmtId="176" fontId="7" fillId="0" borderId="1" xfId="2" applyNumberFormat="1" applyFont="1" applyBorder="1" applyAlignment="1">
      <alignment horizontal="center" vertical="center" wrapText="1"/>
    </xf>
    <xf numFmtId="176" fontId="7" fillId="0" borderId="4" xfId="2" applyNumberFormat="1" applyFont="1" applyBorder="1" applyAlignment="1">
      <alignment horizontal="center" vertical="center" wrapText="1"/>
    </xf>
    <xf numFmtId="176" fontId="7" fillId="0" borderId="20" xfId="2" applyNumberFormat="1" applyFont="1" applyBorder="1" applyAlignment="1">
      <alignment horizontal="center" vertical="center" wrapText="1"/>
    </xf>
    <xf numFmtId="0" fontId="2" fillId="0" borderId="6" xfId="2" applyFont="1" applyBorder="1" applyAlignment="1">
      <alignment vertical="center" wrapText="1"/>
    </xf>
    <xf numFmtId="176" fontId="7" fillId="0" borderId="7" xfId="2" applyNumberFormat="1" applyFont="1" applyBorder="1" applyAlignment="1">
      <alignment horizontal="center" vertical="center" wrapText="1"/>
    </xf>
    <xf numFmtId="176" fontId="7" fillId="0" borderId="8" xfId="2" applyNumberFormat="1" applyFont="1" applyBorder="1" applyAlignment="1">
      <alignment horizontal="center" vertical="center" wrapText="1"/>
    </xf>
    <xf numFmtId="176" fontId="7" fillId="0" borderId="6" xfId="2" applyNumberFormat="1" applyFont="1" applyBorder="1" applyAlignment="1">
      <alignment horizontal="center" vertical="center" wrapText="1"/>
    </xf>
    <xf numFmtId="176" fontId="7" fillId="0" borderId="9" xfId="2" applyNumberFormat="1" applyFont="1" applyBorder="1" applyAlignment="1">
      <alignment horizontal="center" vertical="center" wrapText="1"/>
    </xf>
    <xf numFmtId="176" fontId="7" fillId="0" borderId="10" xfId="2" applyNumberFormat="1" applyFont="1" applyBorder="1" applyAlignment="1">
      <alignment horizontal="center" vertical="center" wrapText="1"/>
    </xf>
    <xf numFmtId="176" fontId="7" fillId="4" borderId="26" xfId="2" applyNumberFormat="1" applyFont="1" applyFill="1" applyBorder="1" applyAlignment="1">
      <alignment horizontal="center" vertical="center" wrapText="1"/>
    </xf>
    <xf numFmtId="176" fontId="7" fillId="4" borderId="27" xfId="2" applyNumberFormat="1" applyFont="1" applyFill="1" applyBorder="1" applyAlignment="1">
      <alignment horizontal="center" vertical="center" wrapText="1"/>
    </xf>
    <xf numFmtId="176" fontId="7" fillId="5" borderId="28" xfId="2" applyNumberFormat="1" applyFont="1" applyFill="1" applyBorder="1" applyAlignment="1">
      <alignment horizontal="center" vertical="center" wrapText="1"/>
    </xf>
    <xf numFmtId="176" fontId="7" fillId="5" borderId="29" xfId="2" applyNumberFormat="1" applyFont="1" applyFill="1" applyBorder="1" applyAlignment="1">
      <alignment horizontal="center" vertical="center" wrapText="1"/>
    </xf>
    <xf numFmtId="176" fontId="7" fillId="5" borderId="30" xfId="2" applyNumberFormat="1" applyFont="1" applyFill="1" applyBorder="1" applyAlignment="1">
      <alignment horizontal="center" vertical="center" wrapText="1"/>
    </xf>
    <xf numFmtId="176" fontId="7" fillId="5" borderId="31" xfId="2" applyNumberFormat="1" applyFont="1" applyFill="1" applyBorder="1" applyAlignment="1">
      <alignment horizontal="center" vertical="center" wrapText="1"/>
    </xf>
    <xf numFmtId="176" fontId="7" fillId="5" borderId="26" xfId="2" applyNumberFormat="1" applyFont="1" applyFill="1" applyBorder="1" applyAlignment="1">
      <alignment horizontal="center" vertical="center" wrapText="1"/>
    </xf>
    <xf numFmtId="176" fontId="7" fillId="5" borderId="27" xfId="2" applyNumberFormat="1" applyFont="1" applyFill="1" applyBorder="1" applyAlignment="1">
      <alignment horizontal="center" vertical="center" wrapText="1"/>
    </xf>
    <xf numFmtId="176" fontId="7" fillId="5" borderId="32" xfId="2" applyNumberFormat="1" applyFont="1" applyFill="1" applyBorder="1" applyAlignment="1">
      <alignment horizontal="center" vertical="center" wrapText="1"/>
    </xf>
    <xf numFmtId="176" fontId="7" fillId="5" borderId="33" xfId="2" applyNumberFormat="1" applyFont="1" applyFill="1" applyBorder="1" applyAlignment="1">
      <alignment horizontal="center" vertical="center" wrapText="1"/>
    </xf>
    <xf numFmtId="0" fontId="30" fillId="0" borderId="0" xfId="0" applyFont="1">
      <alignment vertical="center"/>
    </xf>
    <xf numFmtId="0" fontId="34" fillId="0" borderId="0" xfId="0" applyFont="1">
      <alignment vertical="center"/>
    </xf>
    <xf numFmtId="176" fontId="0" fillId="0" borderId="0" xfId="0" applyNumberFormat="1" applyFont="1">
      <alignment vertical="center"/>
    </xf>
    <xf numFmtId="0" fontId="0" fillId="0" borderId="0" xfId="0" applyFont="1">
      <alignment vertical="center"/>
    </xf>
    <xf numFmtId="49" fontId="35" fillId="5" borderId="8" xfId="1" applyNumberFormat="1" applyFont="1" applyFill="1" applyBorder="1" applyAlignment="1">
      <alignment horizontal="center" vertical="center" wrapText="1"/>
    </xf>
    <xf numFmtId="0" fontId="35" fillId="0" borderId="0" xfId="0" applyFont="1">
      <alignment vertical="center"/>
    </xf>
    <xf numFmtId="0" fontId="36" fillId="0" borderId="8" xfId="0" applyFont="1" applyBorder="1" applyAlignment="1">
      <alignment horizontal="center" vertical="top" wrapText="1"/>
    </xf>
    <xf numFmtId="0" fontId="36" fillId="0" borderId="8" xfId="0" applyFont="1" applyBorder="1" applyAlignment="1">
      <alignment vertical="top" wrapText="1"/>
    </xf>
    <xf numFmtId="0" fontId="30" fillId="0" borderId="0" xfId="0" applyFont="1" applyFill="1">
      <alignment vertical="center"/>
    </xf>
    <xf numFmtId="0" fontId="34" fillId="0" borderId="0" xfId="0" applyFont="1" applyAlignment="1">
      <alignment vertical="top" wrapText="1"/>
    </xf>
    <xf numFmtId="0" fontId="37" fillId="0" borderId="8" xfId="0" applyFont="1" applyBorder="1" applyAlignment="1">
      <alignment vertical="center" wrapText="1"/>
    </xf>
    <xf numFmtId="49" fontId="32" fillId="6" borderId="8" xfId="1" applyNumberFormat="1" applyFont="1" applyFill="1" applyBorder="1" applyAlignment="1">
      <alignment horizontal="center" vertical="center" wrapText="1"/>
    </xf>
    <xf numFmtId="0" fontId="38" fillId="6" borderId="8" xfId="1" applyFont="1" applyFill="1" applyBorder="1" applyAlignment="1">
      <alignment horizontal="center" vertical="center" wrapText="1"/>
    </xf>
    <xf numFmtId="0" fontId="32" fillId="6" borderId="8" xfId="1" applyFont="1" applyFill="1" applyBorder="1" applyAlignment="1">
      <alignment horizontal="center" vertical="top" wrapText="1"/>
    </xf>
    <xf numFmtId="0" fontId="36" fillId="6" borderId="8" xfId="1" applyFont="1" applyFill="1" applyBorder="1" applyAlignment="1">
      <alignment horizontal="center" vertical="center" wrapText="1"/>
    </xf>
    <xf numFmtId="0" fontId="39" fillId="6" borderId="8" xfId="1" applyFont="1" applyFill="1" applyBorder="1" applyAlignment="1">
      <alignment horizontal="center" vertical="center" wrapText="1"/>
    </xf>
    <xf numFmtId="49" fontId="32" fillId="6" borderId="8" xfId="1" applyNumberFormat="1" applyFont="1" applyFill="1" applyBorder="1" applyAlignment="1">
      <alignment horizontal="left" vertical="center" wrapText="1"/>
    </xf>
    <xf numFmtId="0" fontId="40" fillId="6" borderId="8" xfId="1" applyFont="1" applyFill="1" applyBorder="1" applyAlignment="1">
      <alignment horizontal="left" vertical="center"/>
    </xf>
    <xf numFmtId="0" fontId="32" fillId="6" borderId="8" xfId="1" applyFont="1" applyFill="1" applyBorder="1" applyAlignment="1">
      <alignment horizontal="center" vertical="center" wrapText="1"/>
    </xf>
    <xf numFmtId="49" fontId="41" fillId="4" borderId="0" xfId="0" applyNumberFormat="1" applyFont="1" applyFill="1" applyBorder="1" applyAlignment="1">
      <alignment horizontal="center" vertical="center" wrapText="1"/>
    </xf>
    <xf numFmtId="0" fontId="0" fillId="0" borderId="0" xfId="0" applyFont="1" applyAlignment="1">
      <alignment horizontal="center" vertical="center"/>
    </xf>
    <xf numFmtId="49" fontId="32" fillId="0" borderId="0" xfId="0" applyNumberFormat="1" applyFont="1" applyFill="1" applyAlignment="1">
      <alignment horizontal="center" vertical="center" wrapText="1"/>
    </xf>
    <xf numFmtId="49" fontId="32" fillId="0" borderId="0" xfId="0" applyNumberFormat="1" applyFont="1" applyFill="1" applyAlignment="1">
      <alignment horizontal="left" vertical="center" wrapText="1"/>
    </xf>
    <xf numFmtId="49" fontId="33" fillId="0" borderId="0" xfId="0" applyNumberFormat="1" applyFont="1" applyFill="1" applyAlignment="1">
      <alignment vertical="center" wrapText="1"/>
    </xf>
    <xf numFmtId="49" fontId="32" fillId="7" borderId="8" xfId="0" applyNumberFormat="1" applyFont="1" applyFill="1" applyBorder="1" applyAlignment="1">
      <alignment vertical="center" wrapText="1"/>
    </xf>
    <xf numFmtId="49" fontId="32" fillId="7" borderId="8" xfId="0" applyNumberFormat="1" applyFont="1" applyFill="1" applyBorder="1" applyAlignment="1">
      <alignment horizontal="center" vertical="center" wrapText="1"/>
    </xf>
    <xf numFmtId="49" fontId="32" fillId="7" borderId="8" xfId="0" applyNumberFormat="1" applyFont="1" applyFill="1" applyBorder="1" applyAlignment="1">
      <alignment horizontal="left" vertical="center" wrapText="1"/>
    </xf>
    <xf numFmtId="49" fontId="33" fillId="7" borderId="8" xfId="0" applyNumberFormat="1" applyFont="1" applyFill="1" applyBorder="1" applyAlignment="1">
      <alignment vertical="center" wrapText="1"/>
    </xf>
    <xf numFmtId="49" fontId="32" fillId="7" borderId="8" xfId="0" applyNumberFormat="1" applyFont="1" applyFill="1" applyBorder="1" applyAlignment="1">
      <alignment horizontal="left" vertical="center"/>
    </xf>
    <xf numFmtId="0" fontId="32" fillId="5" borderId="8" xfId="1" applyFont="1" applyFill="1" applyBorder="1" applyAlignment="1">
      <alignment horizontal="center" vertical="center" wrapText="1"/>
    </xf>
    <xf numFmtId="0" fontId="36" fillId="5" borderId="11" xfId="2" applyFont="1" applyFill="1" applyBorder="1" applyAlignment="1">
      <alignment horizontal="center" vertical="center" wrapText="1"/>
    </xf>
    <xf numFmtId="0" fontId="36" fillId="5" borderId="12" xfId="2" applyFont="1" applyFill="1" applyBorder="1" applyAlignment="1">
      <alignment horizontal="center" vertical="center" wrapText="1"/>
    </xf>
    <xf numFmtId="14" fontId="36" fillId="0" borderId="8" xfId="0" applyNumberFormat="1" applyFont="1" applyBorder="1" applyAlignment="1">
      <alignment horizontal="center" vertical="top" wrapText="1"/>
    </xf>
    <xf numFmtId="49" fontId="43" fillId="0" borderId="8" xfId="0" applyNumberFormat="1" applyFont="1" applyBorder="1" applyAlignment="1">
      <alignment horizontal="left" vertical="center" wrapText="1"/>
    </xf>
    <xf numFmtId="49" fontId="43" fillId="0" borderId="8" xfId="0" applyNumberFormat="1" applyFont="1" applyBorder="1" applyAlignment="1">
      <alignment horizontal="center" vertical="center"/>
    </xf>
    <xf numFmtId="49" fontId="36" fillId="0" borderId="8" xfId="0" applyNumberFormat="1" applyFont="1" applyBorder="1" applyAlignment="1">
      <alignment horizontal="center" vertical="center"/>
    </xf>
    <xf numFmtId="49" fontId="43" fillId="0" borderId="8" xfId="0" applyNumberFormat="1" applyFont="1" applyBorder="1" applyAlignment="1">
      <alignment horizontal="center" vertical="center" wrapText="1"/>
    </xf>
    <xf numFmtId="0" fontId="36" fillId="0" borderId="0" xfId="0" applyFont="1" applyAlignment="1">
      <alignment vertical="center" wrapText="1"/>
    </xf>
    <xf numFmtId="49" fontId="43" fillId="0" borderId="0" xfId="0" applyNumberFormat="1" applyFont="1" applyBorder="1" applyAlignment="1">
      <alignment horizontal="left" vertical="center" wrapText="1"/>
    </xf>
    <xf numFmtId="0" fontId="46" fillId="0" borderId="0" xfId="0" applyFont="1">
      <alignment vertical="center"/>
    </xf>
    <xf numFmtId="0" fontId="43" fillId="0" borderId="8" xfId="0" applyFont="1" applyBorder="1" applyAlignment="1">
      <alignment horizontal="center" vertical="center"/>
    </xf>
    <xf numFmtId="0" fontId="43" fillId="0" borderId="8" xfId="0" applyFont="1" applyBorder="1">
      <alignment vertical="center"/>
    </xf>
    <xf numFmtId="0" fontId="55" fillId="0" borderId="8" xfId="3" applyFont="1" applyBorder="1" applyAlignment="1">
      <alignment vertical="center" wrapText="1"/>
    </xf>
    <xf numFmtId="49" fontId="32" fillId="0" borderId="0" xfId="0" applyNumberFormat="1" applyFont="1" applyFill="1" applyAlignment="1">
      <alignment horizontal="center" wrapText="1"/>
    </xf>
    <xf numFmtId="49" fontId="33" fillId="0" borderId="0" xfId="0" applyNumberFormat="1" applyFont="1" applyFill="1" applyAlignment="1">
      <alignment horizontal="center" wrapText="1"/>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horizontal="center" vertical="center"/>
    </xf>
    <xf numFmtId="49" fontId="57" fillId="0" borderId="0" xfId="0" applyNumberFormat="1" applyFont="1" applyFill="1" applyAlignment="1">
      <alignment horizontal="left" vertical="center" wrapText="1"/>
    </xf>
    <xf numFmtId="0" fontId="57" fillId="0" borderId="0" xfId="0" applyFont="1" applyAlignment="1">
      <alignment horizontal="left" vertical="center" wrapText="1"/>
    </xf>
    <xf numFmtId="0" fontId="57" fillId="0" borderId="0" xfId="0" applyFont="1" applyFill="1" applyAlignment="1">
      <alignment horizontal="left" vertical="center" wrapText="1"/>
    </xf>
    <xf numFmtId="49" fontId="57" fillId="0" borderId="8" xfId="0" applyNumberFormat="1" applyFont="1" applyFill="1" applyBorder="1" applyAlignment="1">
      <alignment horizontal="left" vertical="center" wrapText="1"/>
    </xf>
    <xf numFmtId="49" fontId="60" fillId="0" borderId="8" xfId="0" applyNumberFormat="1" applyFont="1" applyFill="1" applyBorder="1" applyAlignment="1">
      <alignment horizontal="left" vertical="center" wrapText="1"/>
    </xf>
    <xf numFmtId="0" fontId="57" fillId="0" borderId="8" xfId="0" applyFont="1" applyBorder="1" applyAlignment="1">
      <alignment horizontal="left" vertical="center" wrapText="1"/>
    </xf>
    <xf numFmtId="49" fontId="68" fillId="0" borderId="8" xfId="3" applyNumberFormat="1" applyFont="1" applyFill="1" applyBorder="1" applyAlignment="1">
      <alignment horizontal="left" vertical="center" wrapText="1"/>
    </xf>
    <xf numFmtId="49" fontId="57" fillId="0" borderId="8" xfId="0" quotePrefix="1" applyNumberFormat="1" applyFont="1" applyFill="1" applyBorder="1" applyAlignment="1">
      <alignment horizontal="left" vertical="center" wrapText="1"/>
    </xf>
    <xf numFmtId="49" fontId="73" fillId="7" borderId="8" xfId="0" applyNumberFormat="1" applyFont="1" applyFill="1" applyBorder="1" applyAlignment="1">
      <alignment horizontal="left" vertical="center"/>
    </xf>
    <xf numFmtId="49" fontId="32" fillId="0" borderId="0" xfId="0" applyNumberFormat="1" applyFont="1" applyFill="1" applyAlignment="1">
      <alignment vertical="center" wrapText="1"/>
    </xf>
    <xf numFmtId="49" fontId="58" fillId="0" borderId="8" xfId="0" applyNumberFormat="1" applyFont="1" applyFill="1" applyBorder="1" applyAlignment="1">
      <alignment horizontal="center" vertical="center" wrapText="1"/>
    </xf>
    <xf numFmtId="49" fontId="57" fillId="0" borderId="8" xfId="0" applyNumberFormat="1" applyFont="1" applyFill="1" applyBorder="1" applyAlignment="1">
      <alignment horizontal="center" vertical="center" wrapText="1"/>
    </xf>
    <xf numFmtId="0" fontId="16" fillId="7" borderId="8" xfId="1" applyFont="1" applyFill="1" applyBorder="1" applyAlignment="1">
      <alignment horizontal="left" vertical="center"/>
    </xf>
    <xf numFmtId="49" fontId="79" fillId="0" borderId="8" xfId="3" applyNumberFormat="1" applyFont="1" applyFill="1" applyBorder="1" applyAlignment="1">
      <alignment horizontal="left" vertical="center" wrapText="1"/>
    </xf>
    <xf numFmtId="49" fontId="80" fillId="0" borderId="8" xfId="3" applyNumberFormat="1" applyFont="1" applyFill="1" applyBorder="1" applyAlignment="1">
      <alignment horizontal="left" vertical="center" wrapText="1"/>
    </xf>
    <xf numFmtId="0" fontId="33" fillId="0" borderId="0" xfId="0" applyFont="1" applyFill="1" applyAlignment="1">
      <alignment horizontal="left" vertical="center" wrapText="1"/>
    </xf>
    <xf numFmtId="0" fontId="33" fillId="0" borderId="0" xfId="0" applyFont="1" applyAlignment="1">
      <alignment horizontal="left" vertical="center" wrapText="1"/>
    </xf>
    <xf numFmtId="0" fontId="33" fillId="0" borderId="8" xfId="0" applyFont="1" applyBorder="1" applyAlignment="1">
      <alignment horizontal="center" vertical="center" wrapText="1"/>
    </xf>
    <xf numFmtId="0" fontId="33" fillId="0" borderId="8" xfId="0" applyFont="1" applyBorder="1" applyAlignment="1">
      <alignment horizontal="left" vertical="center" wrapText="1"/>
    </xf>
    <xf numFmtId="0" fontId="65" fillId="0" borderId="8" xfId="0" applyFont="1" applyBorder="1" applyAlignment="1">
      <alignment horizontal="left" vertical="center" wrapText="1"/>
    </xf>
    <xf numFmtId="0" fontId="33" fillId="0" borderId="8" xfId="0" applyFont="1" applyFill="1" applyBorder="1" applyAlignment="1">
      <alignment horizontal="center" vertical="center" wrapText="1"/>
    </xf>
    <xf numFmtId="0" fontId="33" fillId="0" borderId="8" xfId="0" applyFont="1" applyFill="1" applyBorder="1" applyAlignment="1">
      <alignment horizontal="left" vertical="center" wrapText="1"/>
    </xf>
    <xf numFmtId="0" fontId="65" fillId="0" borderId="8" xfId="0" applyFont="1" applyFill="1" applyBorder="1" applyAlignment="1">
      <alignment horizontal="left" vertical="center" wrapText="1"/>
    </xf>
    <xf numFmtId="0" fontId="13" fillId="0" borderId="8" xfId="0" applyFont="1" applyBorder="1" applyAlignment="1">
      <alignment horizontal="left" vertical="center" wrapText="1"/>
    </xf>
    <xf numFmtId="0" fontId="57" fillId="8" borderId="0" xfId="0" applyFont="1" applyFill="1" applyAlignment="1">
      <alignment horizontal="left" vertical="center" wrapText="1"/>
    </xf>
    <xf numFmtId="0" fontId="33" fillId="8" borderId="0" xfId="0" applyFont="1" applyFill="1" applyAlignment="1">
      <alignment horizontal="left" vertical="center" wrapText="1"/>
    </xf>
    <xf numFmtId="0" fontId="65" fillId="0" borderId="0" xfId="0" applyFont="1" applyFill="1" applyAlignment="1">
      <alignment horizontal="left" vertical="center" wrapText="1"/>
    </xf>
    <xf numFmtId="0" fontId="70" fillId="0" borderId="0" xfId="0" applyFont="1" applyFill="1" applyAlignment="1">
      <alignment horizontal="left" vertical="center" wrapText="1"/>
    </xf>
    <xf numFmtId="0" fontId="70" fillId="0" borderId="0" xfId="0" applyFont="1" applyAlignment="1">
      <alignment horizontal="left" vertical="center" wrapText="1"/>
    </xf>
    <xf numFmtId="0" fontId="13" fillId="0" borderId="8" xfId="0" applyFont="1" applyFill="1" applyBorder="1" applyAlignment="1">
      <alignment horizontal="left" vertical="center" wrapText="1"/>
    </xf>
    <xf numFmtId="0" fontId="71" fillId="0" borderId="8" xfId="0" applyFont="1" applyBorder="1" applyAlignment="1">
      <alignment horizontal="left" vertical="center" wrapText="1"/>
    </xf>
    <xf numFmtId="49" fontId="66" fillId="0" borderId="8" xfId="0" applyNumberFormat="1" applyFont="1" applyFill="1" applyBorder="1" applyAlignment="1">
      <alignment horizontal="center" vertical="center" wrapText="1"/>
    </xf>
    <xf numFmtId="0" fontId="83" fillId="0" borderId="8" xfId="0" applyFont="1" applyBorder="1" applyAlignment="1">
      <alignment horizontal="left" vertical="center" wrapText="1"/>
    </xf>
    <xf numFmtId="0" fontId="44" fillId="0" borderId="8" xfId="1" applyFont="1" applyFill="1" applyBorder="1" applyAlignment="1">
      <alignment horizontal="center" vertical="center" wrapText="1"/>
    </xf>
    <xf numFmtId="0" fontId="84" fillId="0" borderId="0" xfId="0" applyFont="1" applyAlignment="1">
      <alignment wrapText="1"/>
    </xf>
    <xf numFmtId="0" fontId="84" fillId="0" borderId="0" xfId="0" applyFont="1" applyFill="1" applyBorder="1" applyAlignment="1">
      <alignment wrapText="1"/>
    </xf>
    <xf numFmtId="0" fontId="87" fillId="0" borderId="0" xfId="0" applyFont="1" applyFill="1" applyAlignment="1">
      <alignment wrapText="1"/>
    </xf>
    <xf numFmtId="0" fontId="84" fillId="0" borderId="0" xfId="0" applyFont="1" applyAlignment="1">
      <alignment horizontal="center" wrapText="1"/>
    </xf>
    <xf numFmtId="0" fontId="0" fillId="0" borderId="0" xfId="0" applyAlignment="1">
      <alignment vertical="center" wrapText="1"/>
    </xf>
    <xf numFmtId="0" fontId="92" fillId="0" borderId="0" xfId="0" applyFont="1" applyFill="1" applyBorder="1" applyAlignment="1">
      <alignment vertical="center" wrapText="1"/>
    </xf>
    <xf numFmtId="0" fontId="93" fillId="0" borderId="0" xfId="0" applyFont="1">
      <alignment vertical="center"/>
    </xf>
    <xf numFmtId="0" fontId="0" fillId="0" borderId="0" xfId="0" applyBorder="1" applyAlignment="1">
      <alignment vertical="center" wrapText="1"/>
    </xf>
    <xf numFmtId="0" fontId="97" fillId="0" borderId="0" xfId="0" applyFont="1" applyAlignment="1">
      <alignment vertical="center" wrapText="1"/>
    </xf>
    <xf numFmtId="0" fontId="92" fillId="5" borderId="0" xfId="0" applyFont="1" applyFill="1" applyBorder="1" applyAlignment="1">
      <alignment vertical="center" wrapText="1"/>
    </xf>
    <xf numFmtId="0" fontId="92" fillId="0" borderId="37" xfId="0" applyFont="1" applyFill="1" applyBorder="1" applyAlignment="1">
      <alignment vertical="center" wrapText="1"/>
    </xf>
    <xf numFmtId="0" fontId="92" fillId="5" borderId="37" xfId="0" applyFont="1" applyFill="1" applyBorder="1" applyAlignment="1">
      <alignment vertical="center" wrapText="1"/>
    </xf>
    <xf numFmtId="0" fontId="0" fillId="0" borderId="37" xfId="0" applyBorder="1" applyAlignment="1">
      <alignment vertical="center" wrapText="1"/>
    </xf>
    <xf numFmtId="0" fontId="0" fillId="0" borderId="8" xfId="0" applyBorder="1" applyAlignment="1">
      <alignment horizontal="center" vertical="center" wrapText="1"/>
    </xf>
    <xf numFmtId="0" fontId="0" fillId="0" borderId="8" xfId="0" applyBorder="1" applyAlignment="1">
      <alignment vertical="center" wrapText="1"/>
    </xf>
    <xf numFmtId="0" fontId="89" fillId="0" borderId="8" xfId="0" applyFont="1" applyBorder="1" applyAlignment="1">
      <alignment vertical="center" wrapText="1"/>
    </xf>
    <xf numFmtId="14" fontId="0" fillId="0" borderId="8" xfId="0" applyNumberFormat="1" applyBorder="1" applyAlignment="1">
      <alignment vertical="center" wrapText="1"/>
    </xf>
    <xf numFmtId="0" fontId="90" fillId="0" borderId="8" xfId="3" applyFont="1" applyBorder="1" applyAlignment="1">
      <alignment vertical="center" wrapText="1"/>
    </xf>
    <xf numFmtId="0" fontId="0" fillId="0" borderId="8" xfId="0" applyBorder="1" applyAlignment="1">
      <alignment horizontal="left" vertical="center" wrapText="1"/>
    </xf>
    <xf numFmtId="0" fontId="45" fillId="0" borderId="8" xfId="0" applyFont="1" applyBorder="1" applyAlignment="1">
      <alignment vertical="center" wrapText="1"/>
    </xf>
    <xf numFmtId="0" fontId="92" fillId="0" borderId="8" xfId="0" applyFont="1" applyFill="1" applyBorder="1" applyAlignment="1">
      <alignment horizontal="center" vertical="center" wrapText="1"/>
    </xf>
    <xf numFmtId="0" fontId="92" fillId="0" borderId="8" xfId="0" applyFont="1" applyFill="1" applyBorder="1" applyAlignment="1">
      <alignment vertical="center" wrapText="1"/>
    </xf>
    <xf numFmtId="0" fontId="93" fillId="0" borderId="8" xfId="0" applyFont="1" applyBorder="1">
      <alignment vertical="center"/>
    </xf>
    <xf numFmtId="0" fontId="89" fillId="9" borderId="8" xfId="0" applyFont="1" applyFill="1" applyBorder="1" applyAlignment="1">
      <alignment vertical="center" wrapText="1"/>
    </xf>
    <xf numFmtId="0" fontId="29" fillId="0" borderId="8" xfId="0" applyFont="1" applyBorder="1" applyAlignment="1">
      <alignment vertical="center" wrapText="1"/>
    </xf>
    <xf numFmtId="0" fontId="91" fillId="0" borderId="8" xfId="0" applyFont="1" applyBorder="1" applyAlignment="1">
      <alignment vertical="center" wrapText="1"/>
    </xf>
    <xf numFmtId="0" fontId="92" fillId="5" borderId="8" xfId="0" applyFont="1" applyFill="1" applyBorder="1" applyAlignment="1">
      <alignment horizontal="center" vertical="center" wrapText="1"/>
    </xf>
    <xf numFmtId="0" fontId="92" fillId="5" borderId="8" xfId="0" applyFont="1" applyFill="1" applyBorder="1" applyAlignment="1">
      <alignment vertical="center" wrapText="1"/>
    </xf>
    <xf numFmtId="0" fontId="0" fillId="0" borderId="8" xfId="0" applyFont="1" applyBorder="1" applyAlignment="1">
      <alignment vertical="center" wrapText="1"/>
    </xf>
    <xf numFmtId="0" fontId="0" fillId="7" borderId="8" xfId="0" applyFill="1" applyBorder="1" applyAlignment="1">
      <alignment vertical="center" wrapText="1"/>
    </xf>
    <xf numFmtId="0" fontId="99" fillId="6" borderId="8" xfId="1" applyFont="1" applyFill="1" applyBorder="1" applyAlignment="1">
      <alignment horizontal="left" vertical="center"/>
    </xf>
    <xf numFmtId="0" fontId="0" fillId="7" borderId="8" xfId="0" applyFill="1" applyBorder="1" applyAlignment="1">
      <alignment horizontal="center" vertical="center" wrapText="1"/>
    </xf>
    <xf numFmtId="0" fontId="42" fillId="0" borderId="8" xfId="1" applyFont="1" applyFill="1" applyBorder="1" applyAlignment="1">
      <alignment horizontal="center" vertical="center" wrapText="1"/>
    </xf>
    <xf numFmtId="0" fontId="42" fillId="0" borderId="8" xfId="0" applyFont="1" applyFill="1" applyBorder="1" applyAlignment="1">
      <alignment horizontal="center" vertical="center" wrapText="1"/>
    </xf>
    <xf numFmtId="0" fontId="30" fillId="0" borderId="8" xfId="1" applyFont="1" applyFill="1" applyBorder="1" applyAlignment="1">
      <alignment horizontal="center" vertical="center" wrapText="1"/>
    </xf>
    <xf numFmtId="0" fontId="48" fillId="0" borderId="0" xfId="2" applyFont="1" applyBorder="1" applyAlignment="1">
      <alignment horizontal="center" vertical="center" wrapText="1"/>
    </xf>
    <xf numFmtId="0" fontId="36" fillId="5" borderId="2" xfId="2" applyFont="1" applyFill="1" applyBorder="1" applyAlignment="1">
      <alignment horizontal="center" vertical="center" wrapText="1"/>
    </xf>
    <xf numFmtId="0" fontId="36" fillId="5" borderId="7" xfId="2" applyFont="1" applyFill="1" applyBorder="1" applyAlignment="1">
      <alignment horizontal="center" vertical="center" wrapText="1"/>
    </xf>
    <xf numFmtId="0" fontId="36" fillId="5" borderId="11" xfId="2" applyFont="1" applyFill="1" applyBorder="1" applyAlignment="1">
      <alignment horizontal="center" vertical="center" wrapText="1"/>
    </xf>
    <xf numFmtId="0" fontId="2" fillId="5" borderId="1" xfId="2" applyFont="1" applyFill="1" applyBorder="1" applyAlignment="1">
      <alignment horizontal="center" vertical="center" wrapText="1"/>
    </xf>
    <xf numFmtId="0" fontId="2" fillId="5" borderId="6" xfId="2" applyFont="1" applyFill="1" applyBorder="1" applyAlignment="1">
      <alignment horizontal="center" vertical="center" wrapText="1"/>
    </xf>
    <xf numFmtId="0" fontId="2" fillId="5" borderId="13" xfId="2" applyFont="1" applyFill="1" applyBorder="1" applyAlignment="1">
      <alignment horizontal="center" vertical="center" wrapText="1"/>
    </xf>
    <xf numFmtId="0" fontId="36" fillId="5" borderId="3" xfId="2" applyFont="1" applyFill="1" applyBorder="1" applyAlignment="1">
      <alignment horizontal="center" vertical="center" wrapText="1"/>
    </xf>
    <xf numFmtId="0" fontId="36" fillId="5" borderId="1" xfId="2" applyFont="1" applyFill="1" applyBorder="1" applyAlignment="1">
      <alignment horizontal="center" vertical="center" wrapText="1"/>
    </xf>
    <xf numFmtId="0" fontId="36" fillId="5" borderId="4" xfId="2" applyFont="1" applyFill="1" applyBorder="1" applyAlignment="1">
      <alignment horizontal="center" vertical="center" wrapText="1"/>
    </xf>
    <xf numFmtId="0" fontId="36" fillId="5" borderId="9" xfId="2" applyFont="1" applyFill="1" applyBorder="1" applyAlignment="1">
      <alignment horizontal="center" vertical="center" wrapText="1"/>
    </xf>
    <xf numFmtId="0" fontId="36" fillId="5" borderId="14" xfId="2" applyFont="1" applyFill="1" applyBorder="1" applyAlignment="1">
      <alignment horizontal="center" vertical="center" wrapText="1"/>
    </xf>
    <xf numFmtId="0" fontId="36" fillId="5" borderId="5" xfId="2" applyFont="1" applyFill="1" applyBorder="1" applyAlignment="1">
      <alignment horizontal="center" vertical="center" wrapText="1"/>
    </xf>
    <xf numFmtId="0" fontId="36" fillId="5" borderId="10" xfId="2" applyFont="1" applyFill="1" applyBorder="1" applyAlignment="1">
      <alignment horizontal="center" vertical="center" wrapText="1"/>
    </xf>
    <xf numFmtId="0" fontId="36" fillId="5" borderId="15" xfId="2" applyFont="1" applyFill="1" applyBorder="1" applyAlignment="1">
      <alignment horizontal="center" vertical="center" wrapText="1"/>
    </xf>
    <xf numFmtId="0" fontId="47" fillId="5" borderId="7" xfId="2" applyFont="1" applyFill="1" applyBorder="1" applyAlignment="1">
      <alignment horizontal="center" vertical="center" wrapText="1"/>
    </xf>
    <xf numFmtId="0" fontId="47" fillId="5" borderId="11" xfId="2" applyFont="1" applyFill="1" applyBorder="1" applyAlignment="1">
      <alignment horizontal="center" vertical="center" wrapText="1"/>
    </xf>
    <xf numFmtId="0" fontId="47" fillId="5" borderId="8" xfId="2" applyFont="1" applyFill="1" applyBorder="1" applyAlignment="1">
      <alignment horizontal="center" vertical="center" wrapText="1"/>
    </xf>
    <xf numFmtId="0" fontId="47" fillId="5" borderId="12" xfId="2" applyFont="1" applyFill="1" applyBorder="1" applyAlignment="1">
      <alignment horizontal="center" vertical="center" wrapText="1"/>
    </xf>
    <xf numFmtId="0" fontId="36" fillId="5" borderId="6" xfId="2" applyFont="1" applyFill="1" applyBorder="1" applyAlignment="1">
      <alignment horizontal="center" vertical="center" wrapText="1"/>
    </xf>
    <xf numFmtId="0" fontId="36" fillId="5" borderId="13" xfId="2" applyFont="1" applyFill="1" applyBorder="1" applyAlignment="1">
      <alignment horizontal="center" vertical="center" wrapText="1"/>
    </xf>
    <xf numFmtId="0" fontId="36" fillId="5" borderId="8" xfId="2" applyFont="1" applyFill="1" applyBorder="1" applyAlignment="1">
      <alignment horizontal="center" vertical="center" wrapText="1"/>
    </xf>
    <xf numFmtId="0" fontId="36" fillId="5" borderId="12" xfId="2" applyFont="1" applyFill="1" applyBorder="1" applyAlignment="1">
      <alignment horizontal="center" vertical="center" wrapText="1"/>
    </xf>
    <xf numFmtId="0" fontId="47" fillId="5" borderId="6" xfId="2" applyFont="1" applyFill="1" applyBorder="1" applyAlignment="1">
      <alignment horizontal="center" vertical="center" wrapText="1"/>
    </xf>
    <xf numFmtId="0" fontId="47" fillId="5" borderId="13" xfId="2" applyFont="1" applyFill="1" applyBorder="1" applyAlignment="1">
      <alignment horizontal="center" vertical="center" wrapText="1"/>
    </xf>
    <xf numFmtId="0" fontId="2" fillId="0" borderId="2" xfId="2" applyFont="1" applyBorder="1" applyAlignment="1">
      <alignment horizontal="center" vertical="center" wrapText="1"/>
    </xf>
    <xf numFmtId="0" fontId="2" fillId="0" borderId="7" xfId="2" applyFont="1" applyBorder="1" applyAlignment="1">
      <alignment horizontal="center" vertical="center" wrapText="1"/>
    </xf>
    <xf numFmtId="0" fontId="2" fillId="0" borderId="34" xfId="2" applyFont="1" applyBorder="1" applyAlignment="1">
      <alignment horizontal="center" vertical="center" wrapText="1"/>
    </xf>
    <xf numFmtId="0" fontId="2" fillId="0" borderId="35" xfId="2" applyFont="1" applyBorder="1" applyAlignment="1">
      <alignment horizontal="center" vertical="center" wrapText="1"/>
    </xf>
    <xf numFmtId="0" fontId="7" fillId="4" borderId="11" xfId="2" applyFont="1" applyFill="1" applyBorder="1" applyAlignment="1">
      <alignment horizontal="center" vertical="center" wrapText="1"/>
    </xf>
    <xf numFmtId="0" fontId="7" fillId="4" borderId="13" xfId="2" applyFont="1" applyFill="1" applyBorder="1" applyAlignment="1">
      <alignment horizontal="center" vertical="center" wrapText="1"/>
    </xf>
    <xf numFmtId="0" fontId="7" fillId="5" borderId="31" xfId="2" applyFont="1" applyFill="1" applyBorder="1" applyAlignment="1">
      <alignment horizontal="center" vertical="center" wrapText="1"/>
    </xf>
    <xf numFmtId="0" fontId="7" fillId="5" borderId="27" xfId="2" applyFont="1" applyFill="1" applyBorder="1" applyAlignment="1">
      <alignment horizontal="center" vertical="center" wrapText="1"/>
    </xf>
    <xf numFmtId="0" fontId="7" fillId="4" borderId="21" xfId="2" applyFont="1" applyFill="1" applyBorder="1" applyAlignment="1">
      <alignment horizontal="center" vertical="center" wrapText="1"/>
    </xf>
    <xf numFmtId="0" fontId="7" fillId="4" borderId="23" xfId="2" applyFont="1" applyFill="1" applyBorder="1" applyAlignment="1">
      <alignment horizontal="center" vertical="center" wrapText="1"/>
    </xf>
    <xf numFmtId="0" fontId="2" fillId="0" borderId="17" xfId="2" applyFont="1" applyBorder="1" applyAlignment="1">
      <alignment horizontal="center" vertical="center" wrapText="1"/>
    </xf>
    <xf numFmtId="0" fontId="2" fillId="0" borderId="17" xfId="2" applyFont="1" applyFill="1" applyBorder="1" applyAlignment="1">
      <alignment horizontal="center" vertical="center" wrapText="1"/>
    </xf>
    <xf numFmtId="0" fontId="2" fillId="0" borderId="7" xfId="2" applyFont="1" applyFill="1" applyBorder="1" applyAlignment="1">
      <alignment horizontal="center" vertical="center" wrapText="1"/>
    </xf>
    <xf numFmtId="49" fontId="21" fillId="0" borderId="0" xfId="0" applyNumberFormat="1" applyFont="1" applyFill="1" applyAlignment="1">
      <alignment horizontal="center" vertical="center" wrapText="1"/>
    </xf>
    <xf numFmtId="49" fontId="49" fillId="0" borderId="0" xfId="0" applyNumberFormat="1" applyFont="1" applyFill="1" applyAlignment="1">
      <alignment horizontal="center" vertical="center" wrapText="1"/>
    </xf>
    <xf numFmtId="49" fontId="56" fillId="0" borderId="0" xfId="1" applyNumberFormat="1" applyFont="1" applyFill="1" applyBorder="1" applyAlignment="1">
      <alignment horizontal="center" vertical="center" wrapText="1"/>
    </xf>
    <xf numFmtId="49" fontId="52" fillId="0" borderId="0" xfId="1" applyNumberFormat="1" applyFont="1" applyFill="1" applyBorder="1" applyAlignment="1">
      <alignment horizontal="center" vertical="center" wrapText="1"/>
    </xf>
    <xf numFmtId="49" fontId="44" fillId="0" borderId="8" xfId="1" applyNumberFormat="1" applyFont="1" applyFill="1" applyBorder="1" applyAlignment="1">
      <alignment horizontal="center" vertical="center" wrapText="1"/>
    </xf>
    <xf numFmtId="0" fontId="44" fillId="0" borderId="8" xfId="1" applyFont="1" applyFill="1" applyBorder="1" applyAlignment="1">
      <alignment horizontal="center" vertical="center" wrapText="1"/>
    </xf>
    <xf numFmtId="0" fontId="44" fillId="0" borderId="8" xfId="1" applyFont="1" applyFill="1" applyBorder="1" applyAlignment="1">
      <alignment horizontal="center" vertical="top" wrapText="1"/>
    </xf>
    <xf numFmtId="0" fontId="35" fillId="0" borderId="8" xfId="1" applyFont="1" applyFill="1" applyBorder="1" applyAlignment="1">
      <alignment horizontal="center" vertical="center" wrapText="1"/>
    </xf>
    <xf numFmtId="0" fontId="50" fillId="0" borderId="8" xfId="1" applyFont="1" applyFill="1" applyBorder="1" applyAlignment="1">
      <alignment horizontal="center" vertical="center" wrapText="1"/>
    </xf>
    <xf numFmtId="0" fontId="51" fillId="0" borderId="8" xfId="1" applyFont="1" applyFill="1" applyBorder="1" applyAlignment="1">
      <alignment horizontal="center" vertical="center" wrapText="1"/>
    </xf>
    <xf numFmtId="49" fontId="53" fillId="0" borderId="0" xfId="1" applyNumberFormat="1" applyFont="1" applyFill="1" applyAlignment="1">
      <alignment horizontal="center" vertical="center" wrapText="1"/>
    </xf>
    <xf numFmtId="0" fontId="42" fillId="0" borderId="8" xfId="0" applyFont="1" applyFill="1" applyBorder="1" applyAlignment="1">
      <alignment horizontal="center" vertical="center" wrapText="1"/>
    </xf>
    <xf numFmtId="0" fontId="42" fillId="0" borderId="8" xfId="1" applyFont="1" applyFill="1" applyBorder="1" applyAlignment="1">
      <alignment horizontal="center" vertical="center" wrapText="1"/>
    </xf>
    <xf numFmtId="49" fontId="53" fillId="0" borderId="36" xfId="1" applyNumberFormat="1" applyFont="1" applyFill="1" applyBorder="1" applyAlignment="1">
      <alignment horizontal="center" vertical="center" wrapText="1"/>
    </xf>
    <xf numFmtId="49" fontId="8" fillId="0" borderId="0" xfId="1" applyNumberFormat="1" applyFont="1" applyFill="1" applyBorder="1" applyAlignment="1">
      <alignment horizontal="center" vertical="top" wrapText="1"/>
    </xf>
    <xf numFmtId="0" fontId="30" fillId="0" borderId="8" xfId="1" applyFont="1" applyFill="1" applyBorder="1" applyAlignment="1">
      <alignment horizontal="center" vertical="center" wrapText="1"/>
    </xf>
    <xf numFmtId="0" fontId="30" fillId="0" borderId="8" xfId="0" applyFont="1" applyFill="1" applyBorder="1" applyAlignment="1">
      <alignment horizontal="center" vertical="center" wrapText="1"/>
    </xf>
    <xf numFmtId="0" fontId="54" fillId="0" borderId="8" xfId="1" applyFont="1" applyFill="1" applyBorder="1" applyAlignment="1">
      <alignment horizontal="center" vertical="center" wrapText="1"/>
    </xf>
    <xf numFmtId="49" fontId="43" fillId="0" borderId="8" xfId="0" applyNumberFormat="1" applyFont="1" applyBorder="1">
      <alignment vertical="center"/>
    </xf>
    <xf numFmtId="49" fontId="43" fillId="0" borderId="8" xfId="0" applyNumberFormat="1" applyFont="1" applyBorder="1" applyAlignment="1">
      <alignment vertical="center" wrapText="1"/>
    </xf>
  </cellXfs>
  <cellStyles count="4">
    <cellStyle name="一般" xfId="0" builtinId="0"/>
    <cellStyle name="一般 2" xfId="1" xr:uid="{00000000-0005-0000-0000-000001000000}"/>
    <cellStyle name="一般 5" xfId="2" xr:uid="{00000000-0005-0000-0000-000002000000}"/>
    <cellStyle name="超連結"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sciencedirect.com/science/article/pii/S2590049823000826" TargetMode="External"/><Relationship Id="rId13" Type="http://schemas.openxmlformats.org/officeDocument/2006/relationships/hyperlink" Target="https://pubmed.ncbi.nlm.nih.gov/35348045/" TargetMode="External"/><Relationship Id="rId18" Type="http://schemas.openxmlformats.org/officeDocument/2006/relationships/hyperlink" Target="https://www.airitilibrary.com/Article/Detail/P20170425003-N202310050017-00004" TargetMode="External"/><Relationship Id="rId3" Type="http://schemas.openxmlformats.org/officeDocument/2006/relationships/hyperlink" Target="https://www.sciencedirect.com/science/article/abs/pii/S0045653523019719" TargetMode="External"/><Relationship Id="rId21" Type="http://schemas.openxmlformats.org/officeDocument/2006/relationships/printerSettings" Target="../printerSettings/printerSettings2.bin"/><Relationship Id="rId7" Type="http://schemas.openxmlformats.org/officeDocument/2006/relationships/hyperlink" Target="https://pubs.acs.org/doi/10.1021/acsaelm.2c01461" TargetMode="External"/><Relationship Id="rId12" Type="http://schemas.openxmlformats.org/officeDocument/2006/relationships/hyperlink" Target="https://www.mdpi.com/2227-7390/11/21/4529" TargetMode="External"/><Relationship Id="rId17" Type="http://schemas.openxmlformats.org/officeDocument/2006/relationships/hyperlink" Target="https://doi.org/10.1364/OL.497776" TargetMode="External"/><Relationship Id="rId2" Type="http://schemas.openxmlformats.org/officeDocument/2006/relationships/hyperlink" Target="https://onlinelibrary.wiley.com/doi/abs/10.1002/jccs.202300126" TargetMode="External"/><Relationship Id="rId16" Type="http://schemas.openxmlformats.org/officeDocument/2006/relationships/hyperlink" Target="https://link.springer.com/article/10.1007/s00500-022-07582-y" TargetMode="External"/><Relationship Id="rId20" Type="http://schemas.openxmlformats.org/officeDocument/2006/relationships/hyperlink" Target="https://drive.google.com/file/d/1Bh9MIwyRkhaCK5XXDnSdAFxFbWGuBTz3/view" TargetMode="External"/><Relationship Id="rId1" Type="http://schemas.openxmlformats.org/officeDocument/2006/relationships/hyperlink" Target="https://ieeexplore.ieee.org/document/10217069" TargetMode="External"/><Relationship Id="rId6" Type="http://schemas.openxmlformats.org/officeDocument/2006/relationships/hyperlink" Target="https://www.sciencedirect.com/science/article/pii/S0045653523009347" TargetMode="External"/><Relationship Id="rId11" Type="http://schemas.openxmlformats.org/officeDocument/2006/relationships/hyperlink" Target="https://dl.acm.org/doi/10.4018/JGIM.327866" TargetMode="External"/><Relationship Id="rId5" Type="http://schemas.openxmlformats.org/officeDocument/2006/relationships/hyperlink" Target="https://www.mdpi.com/2311-5629/9/4/101" TargetMode="External"/><Relationship Id="rId15" Type="http://schemas.openxmlformats.org/officeDocument/2006/relationships/hyperlink" Target="https://www.tandfonline.com/doi/full/10.1080/08874417.2021.2023336" TargetMode="External"/><Relationship Id="rId23" Type="http://schemas.openxmlformats.org/officeDocument/2006/relationships/comments" Target="../comments1.xml"/><Relationship Id="rId10" Type="http://schemas.openxmlformats.org/officeDocument/2006/relationships/hyperlink" Target="https://journals.aps.org/prb/abstract/10.1103/PhysRevB.108.115306" TargetMode="External"/><Relationship Id="rId19" Type="http://schemas.openxmlformats.org/officeDocument/2006/relationships/hyperlink" Target="https://ijesv.rishihood.edu.in/wp-content/uploads/2023/11/1-Role-of-Corporate-Entrepreneurship-copy.pdf" TargetMode="External"/><Relationship Id="rId4" Type="http://schemas.openxmlformats.org/officeDocument/2006/relationships/hyperlink" Target="https://www.sciencedirect.com/science/article/pii/S0045653523021033" TargetMode="External"/><Relationship Id="rId9" Type="http://schemas.openxmlformats.org/officeDocument/2006/relationships/hyperlink" Target="https://www.sciencedirect.com/science/article/pii/S0042207X2200762X" TargetMode="External"/><Relationship Id="rId14" Type="http://schemas.openxmlformats.org/officeDocument/2006/relationships/hyperlink" Target="https://www.airitilibrary.com/Common/Click_DOI?DOI=10.29429/JSLHR.202306_18(1).03" TargetMode="External"/><Relationship Id="rId22"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17" Type="http://schemas.openxmlformats.org/officeDocument/2006/relationships/hyperlink" Target="https://iceel.org/2023.html" TargetMode="External"/><Relationship Id="rId21" Type="http://schemas.openxmlformats.org/officeDocument/2006/relationships/hyperlink" Target="https://2023yuntechcd.wixsite.com/2023" TargetMode="External"/><Relationship Id="rId42" Type="http://schemas.openxmlformats.org/officeDocument/2006/relationships/hyperlink" Target="https://secretary.nuu.edu.tw/p/404-1003-52282-1.php?Lang=zh-tw" TargetMode="External"/><Relationship Id="rId63" Type="http://schemas.openxmlformats.org/officeDocument/2006/relationships/hyperlink" Target="https://dcdm.ntcu.edu.tw/seminar.php" TargetMode="External"/><Relationship Id="rId84" Type="http://schemas.openxmlformats.org/officeDocument/2006/relationships/hyperlink" Target="https://icns14.jp/" TargetMode="External"/><Relationship Id="rId138" Type="http://schemas.openxmlformats.org/officeDocument/2006/relationships/hyperlink" Target="https://www.conf.tw/site/page.aspx?pid=901&amp;sid=1515&amp;lang=cht" TargetMode="External"/><Relationship Id="rId159" Type="http://schemas.openxmlformats.org/officeDocument/2006/relationships/hyperlink" Target="https://www.architw.org.tw/view_article.php?id=13635" TargetMode="External"/><Relationship Id="rId170" Type="http://schemas.openxmlformats.org/officeDocument/2006/relationships/hyperlink" Target="https://hlm.tzuchi.com.tw/home/index.php/news/news/item/2981-uhima2023" TargetMode="External"/><Relationship Id="rId107" Type="http://schemas.openxmlformats.org/officeDocument/2006/relationships/hyperlink" Target="https://sites.google.com/view/mc-2023/main?authuser=0" TargetMode="External"/><Relationship Id="rId11" Type="http://schemas.openxmlformats.org/officeDocument/2006/relationships/hyperlink" Target="https://2023-iceo-si-en.weebly.com/" TargetMode="External"/><Relationship Id="rId32" Type="http://schemas.openxmlformats.org/officeDocument/2006/relationships/hyperlink" Target="http://www.twaes.org.tw/call_for_papers/112.asp" TargetMode="External"/><Relationship Id="rId53" Type="http://schemas.openxmlformats.org/officeDocument/2006/relationships/hyperlink" Target="https://www.iahr.org/library/world?pid=525" TargetMode="External"/><Relationship Id="rId74" Type="http://schemas.openxmlformats.org/officeDocument/2006/relationships/hyperlink" Target="https://2023yuntechcd.wixsite.com/2023" TargetMode="External"/><Relationship Id="rId128" Type="http://schemas.openxmlformats.org/officeDocument/2006/relationships/hyperlink" Target="https://tps2023.conf.tw/site/page.aspx?pid=901&amp;sid=1463&amp;lang=en" TargetMode="External"/><Relationship Id="rId149" Type="http://schemas.openxmlformats.org/officeDocument/2006/relationships/hyperlink" Target="https://english.nccu.edu.tw/PageDoc/Detail?fid=7882&amp;id=19604" TargetMode="External"/><Relationship Id="rId5" Type="http://schemas.openxmlformats.org/officeDocument/2006/relationships/hyperlink" Target="https://easychair.org/cfp/FC2023" TargetMode="External"/><Relationship Id="rId95" Type="http://schemas.openxmlformats.org/officeDocument/2006/relationships/hyperlink" Target="https://optics.org/events/2023/991" TargetMode="External"/><Relationship Id="rId160" Type="http://schemas.openxmlformats.org/officeDocument/2006/relationships/hyperlink" Target="https://www.architw.org.tw/view_article.php?id=13635" TargetMode="External"/><Relationship Id="rId181" Type="http://schemas.openxmlformats.org/officeDocument/2006/relationships/hyperlink" Target="https://itaoi2023.niu.edu.tw/" TargetMode="External"/><Relationship Id="rId22" Type="http://schemas.openxmlformats.org/officeDocument/2006/relationships/hyperlink" Target="https://2023yuntechcd.wixsite.com/2023" TargetMode="External"/><Relationship Id="rId43" Type="http://schemas.openxmlformats.org/officeDocument/2006/relationships/hyperlink" Target="https://www.lhu.edu.tw/2023BMT/index.html" TargetMode="External"/><Relationship Id="rId64" Type="http://schemas.openxmlformats.org/officeDocument/2006/relationships/hyperlink" Target="https://en.apu.ac.jp/apconf/program/AP_Conference_2023_Abstract_Book_E.pdf" TargetMode="External"/><Relationship Id="rId118" Type="http://schemas.openxmlformats.org/officeDocument/2006/relationships/hyperlink" Target="https://imeti.org/ICATI2023/" TargetMode="External"/><Relationship Id="rId139" Type="http://schemas.openxmlformats.org/officeDocument/2006/relationships/hyperlink" Target="https://www.conf.tw/site/page.aspx?pid=901&amp;sid=1515&amp;lang=cht" TargetMode="External"/><Relationship Id="rId85" Type="http://schemas.openxmlformats.org/officeDocument/2006/relationships/hyperlink" Target="https://www.isegt.org/segt-2023-2/" TargetMode="External"/><Relationship Id="rId150" Type="http://schemas.openxmlformats.org/officeDocument/2006/relationships/hyperlink" Target="https://www.architw.org.tw/view_article.php?id=13635" TargetMode="External"/><Relationship Id="rId171" Type="http://schemas.openxmlformats.org/officeDocument/2006/relationships/hyperlink" Target="https://secretary.nuu.edu.tw/p/404-1003-52282-1.php?Lang=zh-tw" TargetMode="External"/><Relationship Id="rId12" Type="http://schemas.openxmlformats.org/officeDocument/2006/relationships/hyperlink" Target="https://2023-iceo-si-en.weebly.com/" TargetMode="External"/><Relationship Id="rId33" Type="http://schemas.openxmlformats.org/officeDocument/2006/relationships/hyperlink" Target="https://secretary.nuu.edu.tw/p/404-1003-52282-1.php?Lang=zh-tw" TargetMode="External"/><Relationship Id="rId108" Type="http://schemas.openxmlformats.org/officeDocument/2006/relationships/hyperlink" Target="https://sites.google.com/view/wasn2023/" TargetMode="External"/><Relationship Id="rId129" Type="http://schemas.openxmlformats.org/officeDocument/2006/relationships/hyperlink" Target="https://sites.google.com/view/wasn2023/" TargetMode="External"/><Relationship Id="rId54" Type="http://schemas.openxmlformats.org/officeDocument/2006/relationships/hyperlink" Target="http://www.ieee-ickii.net/index.html" TargetMode="External"/><Relationship Id="rId75" Type="http://schemas.openxmlformats.org/officeDocument/2006/relationships/hyperlink" Target="https://conferences.euram.academy/2023conference/" TargetMode="External"/><Relationship Id="rId96" Type="http://schemas.openxmlformats.org/officeDocument/2006/relationships/hyperlink" Target="https://optics.org/events/2023/972" TargetMode="External"/><Relationship Id="rId140" Type="http://schemas.openxmlformats.org/officeDocument/2006/relationships/hyperlink" Target="https://www.conf.tw/site/page.aspx?pid=901&amp;sid=1515&amp;lang=cht" TargetMode="External"/><Relationship Id="rId161" Type="http://schemas.openxmlformats.org/officeDocument/2006/relationships/hyperlink" Target="https://2023.aclweb.org/" TargetMode="External"/><Relationship Id="rId182" Type="http://schemas.openxmlformats.org/officeDocument/2006/relationships/hyperlink" Target="https://ctam2023.conf.tw/site/page.aspx?pid=901&amp;sid=1515&amp;lang=cht" TargetMode="External"/><Relationship Id="rId6" Type="http://schemas.openxmlformats.org/officeDocument/2006/relationships/hyperlink" Target="https://storming-project.eu/events-overview/europacat-2023-15th-european-congress-on-catalysis/" TargetMode="External"/><Relationship Id="rId23" Type="http://schemas.openxmlformats.org/officeDocument/2006/relationships/hyperlink" Target="https://mrstic2023.mrst.org.tw/site/page.aspx?pid=901&amp;sid=1508&amp;lang=en" TargetMode="External"/><Relationship Id="rId119" Type="http://schemas.openxmlformats.org/officeDocument/2006/relationships/hyperlink" Target="https://imeti.org/ICATI2023/" TargetMode="External"/><Relationship Id="rId44" Type="http://schemas.openxmlformats.org/officeDocument/2006/relationships/hyperlink" Target="https://www.lhu.edu.tw/2023BMT/index.html" TargetMode="External"/><Relationship Id="rId65" Type="http://schemas.openxmlformats.org/officeDocument/2006/relationships/hyperlink" Target="https://en.apu.ac.jp/apconf/program/AP_Conference_2023_Abstract_Book_E.pdf" TargetMode="External"/><Relationship Id="rId86" Type="http://schemas.openxmlformats.org/officeDocument/2006/relationships/hyperlink" Target="https://isnst.eng.stust.edu.tw/" TargetMode="External"/><Relationship Id="rId130" Type="http://schemas.openxmlformats.org/officeDocument/2006/relationships/hyperlink" Target="http://www.ns.fju.edu.tw/News/DetailBox/3290" TargetMode="External"/><Relationship Id="rId151" Type="http://schemas.openxmlformats.org/officeDocument/2006/relationships/hyperlink" Target="https://www.colips.org/conferences/clsw2023/wp/zh/" TargetMode="External"/><Relationship Id="rId172" Type="http://schemas.openxmlformats.org/officeDocument/2006/relationships/hyperlink" Target="https://secretary.nuu.edu.tw/p/404-1003-52282-1.php?Lang=zh-tw" TargetMode="External"/><Relationship Id="rId13" Type="http://schemas.openxmlformats.org/officeDocument/2006/relationships/hyperlink" Target="https://2023-iceo-si-en.weebly.com/" TargetMode="External"/><Relationship Id="rId18" Type="http://schemas.openxmlformats.org/officeDocument/2006/relationships/hyperlink" Target="https://www.ticc2023.org/" TargetMode="External"/><Relationship Id="rId39" Type="http://schemas.openxmlformats.org/officeDocument/2006/relationships/hyperlink" Target="https://jpmmt.ezgo.to/archives/865" TargetMode="External"/><Relationship Id="rId109" Type="http://schemas.openxmlformats.org/officeDocument/2006/relationships/hyperlink" Target="https://ifors2023.com/" TargetMode="External"/><Relationship Id="rId34" Type="http://schemas.openxmlformats.org/officeDocument/2006/relationships/hyperlink" Target="https://secretary.nuu.edu.tw/p/404-1003-52282-1.php?Lang=zh-tw" TargetMode="External"/><Relationship Id="rId50" Type="http://schemas.openxmlformats.org/officeDocument/2006/relationships/hyperlink" Target="https://amcis2023.aisconferences.org/program/" TargetMode="External"/><Relationship Id="rId55" Type="http://schemas.openxmlformats.org/officeDocument/2006/relationships/hyperlink" Target="http://www.ieee-ickii.net/index.html" TargetMode="External"/><Relationship Id="rId76" Type="http://schemas.openxmlformats.org/officeDocument/2006/relationships/hyperlink" Target="https://conferences.euram.academy/2023conference/" TargetMode="External"/><Relationship Id="rId97" Type="http://schemas.openxmlformats.org/officeDocument/2006/relationships/hyperlink" Target="https://www2.ia-engineers.org/icisip2023/" TargetMode="External"/><Relationship Id="rId104" Type="http://schemas.openxmlformats.org/officeDocument/2006/relationships/hyperlink" Target="https://ieee-nanomed.org/2023/" TargetMode="External"/><Relationship Id="rId120" Type="http://schemas.openxmlformats.org/officeDocument/2006/relationships/hyperlink" Target="https://2023.icasi-conf.net/about/" TargetMode="External"/><Relationship Id="rId125" Type="http://schemas.openxmlformats.org/officeDocument/2006/relationships/hyperlink" Target="https://ieeexplore.ieee.org/xpl/conhome/10219186/proceeding" TargetMode="External"/><Relationship Id="rId141" Type="http://schemas.openxmlformats.org/officeDocument/2006/relationships/hyperlink" Target="https://www.conf.tw/site/page.aspx?pid=901&amp;sid=1515&amp;lang=cht" TargetMode="External"/><Relationship Id="rId146" Type="http://schemas.openxmlformats.org/officeDocument/2006/relationships/hyperlink" Target="http://www.tcataiwan.org/newdetail.asp?WN_ID=1688" TargetMode="External"/><Relationship Id="rId167" Type="http://schemas.openxmlformats.org/officeDocument/2006/relationships/hyperlink" Target="https://nsrrc-usermeeting2023.conf.tw/site/page.aspx?pid=901&amp;sid=1528&amp;lang=cht" TargetMode="External"/><Relationship Id="rId7" Type="http://schemas.openxmlformats.org/officeDocument/2006/relationships/hyperlink" Target="https://cese-conference.org/2023-home.htm" TargetMode="External"/><Relationship Id="rId71" Type="http://schemas.openxmlformats.org/officeDocument/2006/relationships/hyperlink" Target="https://sites.google.com/view/gtsm2022nkut/%E9%A6%96%E9%A0%81" TargetMode="External"/><Relationship Id="rId92" Type="http://schemas.openxmlformats.org/officeDocument/2006/relationships/hyperlink" Target="https://optic2023.conf.tw/site/page.aspx?pid=901&amp;sid=1495&amp;lang=en" TargetMode="External"/><Relationship Id="rId162" Type="http://schemas.openxmlformats.org/officeDocument/2006/relationships/hyperlink" Target="https://itaoi2023.niu.edu.tw/" TargetMode="External"/><Relationship Id="rId183" Type="http://schemas.openxmlformats.org/officeDocument/2006/relationships/hyperlink" Target="https://www.ecstw.tw/index.php?inter=news&amp;id=172" TargetMode="External"/><Relationship Id="rId2" Type="http://schemas.openxmlformats.org/officeDocument/2006/relationships/hyperlink" Target="http://hakka.ncu.edu.tw/NewsDetail.aspx?ID=3276&amp;ItemType=NewsListData" TargetMode="External"/><Relationship Id="rId29" Type="http://schemas.openxmlformats.org/officeDocument/2006/relationships/hyperlink" Target="https://www.conf.tw/site/page.aspx?pid=901&amp;sid=1515&amp;lang=cht" TargetMode="External"/><Relationship Id="rId24" Type="http://schemas.openxmlformats.org/officeDocument/2006/relationships/hyperlink" Target="https://sites.google.com/view/hefc2023/%E9%A6%96%E9%A0%81?authuser=0" TargetMode="External"/><Relationship Id="rId40" Type="http://schemas.openxmlformats.org/officeDocument/2006/relationships/hyperlink" Target="https://jpmmt.ezgo.to/archives/865" TargetMode="External"/><Relationship Id="rId45" Type="http://schemas.openxmlformats.org/officeDocument/2006/relationships/hyperlink" Target="https://secretary.nuu.edu.tw/p/404-1003-54349-1.php?Lang=zh-tw" TargetMode="External"/><Relationship Id="rId66" Type="http://schemas.openxmlformats.org/officeDocument/2006/relationships/hyperlink" Target="https://www.thermofisher.com/tw/zt/home/about-us/events/industrial/aomsc.html" TargetMode="External"/><Relationship Id="rId87" Type="http://schemas.openxmlformats.org/officeDocument/2006/relationships/hyperlink" Target="https://isnst.eng.stust.edu.tw/" TargetMode="External"/><Relationship Id="rId110" Type="http://schemas.openxmlformats.org/officeDocument/2006/relationships/hyperlink" Target="https://researchportal.helsinki.fi/en/activities/32nd-annual-meeting-of-the-southeast-asian-linguistics-society" TargetMode="External"/><Relationship Id="rId115" Type="http://schemas.openxmlformats.org/officeDocument/2006/relationships/hyperlink" Target="https://www.niihama-nct.ac.jp/facilities/global/nnbac2023/" TargetMode="External"/><Relationship Id="rId131" Type="http://schemas.openxmlformats.org/officeDocument/2006/relationships/hyperlink" Target="http://www.ns.fju.edu.tw/News/DetailBox/3290" TargetMode="External"/><Relationship Id="rId136" Type="http://schemas.openxmlformats.org/officeDocument/2006/relationships/hyperlink" Target="https://csme2023.ncue.edu.tw/site/page.aspx?pid=901&amp;sid=1516&amp;lang=cht" TargetMode="External"/><Relationship Id="rId157" Type="http://schemas.openxmlformats.org/officeDocument/2006/relationships/hyperlink" Target="https://www.architw.org.tw/view_article.php?id=13635" TargetMode="External"/><Relationship Id="rId178" Type="http://schemas.openxmlformats.org/officeDocument/2006/relationships/hyperlink" Target="https://icim2023.mis.nsysu.edu.tw/" TargetMode="External"/><Relationship Id="rId61" Type="http://schemas.openxmlformats.org/officeDocument/2006/relationships/hyperlink" Target="https://ieeexplore.ieee.org/xpl/conhome/10179490/proceeding" TargetMode="External"/><Relationship Id="rId82" Type="http://schemas.openxmlformats.org/officeDocument/2006/relationships/hyperlink" Target="https://ieeexplore.ieee.org/xpl/conhome/10226627/proceeding" TargetMode="External"/><Relationship Id="rId152" Type="http://schemas.openxmlformats.org/officeDocument/2006/relationships/hyperlink" Target="https://sites.google.com/view/csmmt-2023" TargetMode="External"/><Relationship Id="rId173" Type="http://schemas.openxmlformats.org/officeDocument/2006/relationships/hyperlink" Target="https://secretary.nuu.edu.tw/p/404-1003-52282-1.php?Lang=zh-tw" TargetMode="External"/><Relationship Id="rId19" Type="http://schemas.openxmlformats.org/officeDocument/2006/relationships/hyperlink" Target="https://www.ssi.org.tw/sich2023/" TargetMode="External"/><Relationship Id="rId14" Type="http://schemas.openxmlformats.org/officeDocument/2006/relationships/hyperlink" Target="https://blackseacom2023.ieee-blackseacom.org/" TargetMode="External"/><Relationship Id="rId30" Type="http://schemas.openxmlformats.org/officeDocument/2006/relationships/hyperlink" Target="http://www.twaes.org.tw/call_for_papers/112.asp" TargetMode="External"/><Relationship Id="rId35" Type="http://schemas.openxmlformats.org/officeDocument/2006/relationships/hyperlink" Target="https://ics.utar.edu.my/%E3%80%90%E6%B4%BB%E5%8A%A8%E9%A2%84%E5%91%8A%E3%80%91%E2%80%9C%E5%AE%A2%E5%AE%B6%E7%A0%94%E7%A9%B6%E4%B8%8E%E6%96%87%E5%8C%96%E4%BA%A7%E4%B8%9A%E2%80%9D%E5%AD%A6%E6%9C%AF%E8%AE%BA%E5%9D%9B.php" TargetMode="External"/><Relationship Id="rId56" Type="http://schemas.openxmlformats.org/officeDocument/2006/relationships/hyperlink" Target="http://www.ieee-ickii.net/index.html" TargetMode="External"/><Relationship Id="rId77" Type="http://schemas.openxmlformats.org/officeDocument/2006/relationships/hyperlink" Target="https://www.tsms.org.tw/modules/news/article.php?storyid=11" TargetMode="External"/><Relationship Id="rId100" Type="http://schemas.openxmlformats.org/officeDocument/2006/relationships/hyperlink" Target="https://icns14.jp/" TargetMode="External"/><Relationship Id="rId105" Type="http://schemas.openxmlformats.org/officeDocument/2006/relationships/hyperlink" Target="https://hesp.nchu.edu.tw/%e5%8f%b0%e7%81%a3%e8%b3%aa%e8%ad%9c%e5%ad%b8%e6%9c%8320%e9%80%b1%e5%b9%b4%e5%b9%b4%e6%9c%83%e6%9a%a8%e7%ac%ac19%e5%b1%86%e5%ad%b8%e8%a1%93%e7%a0%94%e8%a8%8e%e6%9c%83/" TargetMode="External"/><Relationship Id="rId126" Type="http://schemas.openxmlformats.org/officeDocument/2006/relationships/hyperlink" Target="https://tps2023.conf.tw/site/page.aspx?pid=901&amp;sid=1463&amp;lang=en" TargetMode="External"/><Relationship Id="rId147" Type="http://schemas.openxmlformats.org/officeDocument/2006/relationships/hyperlink" Target="http://www.tcataiwan.org/newdetail.asp?WN_ID=1688" TargetMode="External"/><Relationship Id="rId168" Type="http://schemas.openxmlformats.org/officeDocument/2006/relationships/hyperlink" Target="https://nsrrc-usermeeting2023.conf.tw/site/page.aspx?pid=901&amp;sid=1528&amp;lang=cht" TargetMode="External"/><Relationship Id="rId8" Type="http://schemas.openxmlformats.org/officeDocument/2006/relationships/hyperlink" Target="https://cese-conference.org/2023-home.htm" TargetMode="External"/><Relationship Id="rId51" Type="http://schemas.openxmlformats.org/officeDocument/2006/relationships/hyperlink" Target="https://icim2023.mis.nsysu.edu.tw/" TargetMode="External"/><Relationship Id="rId72" Type="http://schemas.openxmlformats.org/officeDocument/2006/relationships/hyperlink" Target="https://sites.google.com/view/gtsm2022nkut/%E9%A6%96%E9%A0%81" TargetMode="External"/><Relationship Id="rId93" Type="http://schemas.openxmlformats.org/officeDocument/2006/relationships/hyperlink" Target="https://optic2023.conf.tw/site/page.aspx?pid=901&amp;sid=1495&amp;lang=en" TargetMode="External"/><Relationship Id="rId98" Type="http://schemas.openxmlformats.org/officeDocument/2006/relationships/hyperlink" Target="https://www2.ia-engineers.org/icisip2023/" TargetMode="External"/><Relationship Id="rId121" Type="http://schemas.openxmlformats.org/officeDocument/2006/relationships/hyperlink" Target="http://www.wikicfp.com/cfp/servlet/event.showcfp?eventid=167076" TargetMode="External"/><Relationship Id="rId142" Type="http://schemas.openxmlformats.org/officeDocument/2006/relationships/hyperlink" Target="https://www.conf.tw/site/page.aspx?pid=901&amp;sid=1515&amp;lang=cht" TargetMode="External"/><Relationship Id="rId163" Type="http://schemas.openxmlformats.org/officeDocument/2006/relationships/hyperlink" Target="https://itaoi2023.niu.edu.tw/" TargetMode="External"/><Relationship Id="rId184" Type="http://schemas.openxmlformats.org/officeDocument/2006/relationships/hyperlink" Target="http://www.dmst.org.tw/new/activity.php?id=47" TargetMode="External"/><Relationship Id="rId3" Type="http://schemas.openxmlformats.org/officeDocument/2006/relationships/hyperlink" Target="https://www.icpe-conf.org/" TargetMode="External"/><Relationship Id="rId25" Type="http://schemas.openxmlformats.org/officeDocument/2006/relationships/hyperlink" Target="https://im.lhu.edu.tw/p/412-1010-1207.php?Lang=zh-tw" TargetMode="External"/><Relationship Id="rId46" Type="http://schemas.openxmlformats.org/officeDocument/2006/relationships/hyperlink" Target="https://2023imecm.nttu.edu.tw/index.php?Act=1&amp;L=1" TargetMode="External"/><Relationship Id="rId67" Type="http://schemas.openxmlformats.org/officeDocument/2006/relationships/hyperlink" Target="https://event.asme.org/IDETC-CIE-2023" TargetMode="External"/><Relationship Id="rId116" Type="http://schemas.openxmlformats.org/officeDocument/2006/relationships/hyperlink" Target="https://www.niihama-nct.ac.jp/facilities/global/nnbac2023/" TargetMode="External"/><Relationship Id="rId137" Type="http://schemas.openxmlformats.org/officeDocument/2006/relationships/hyperlink" Target="https://www.conf.tw/site/page.aspx?pid=901&amp;sid=1515&amp;lang=cht" TargetMode="External"/><Relationship Id="rId158" Type="http://schemas.openxmlformats.org/officeDocument/2006/relationships/hyperlink" Target="https://www.architw.org.tw/view_article.php?id=13635" TargetMode="External"/><Relationship Id="rId20" Type="http://schemas.openxmlformats.org/officeDocument/2006/relationships/hyperlink" Target="https://www.ssci.org.tw/2023_SSCI_Forum/" TargetMode="External"/><Relationship Id="rId41" Type="http://schemas.openxmlformats.org/officeDocument/2006/relationships/hyperlink" Target="https://jpmmt.ezgo.to/archives/865" TargetMode="External"/><Relationship Id="rId62" Type="http://schemas.openxmlformats.org/officeDocument/2006/relationships/hyperlink" Target="https://ieeexplore.ieee.org/xpl/conhome/10179490/proceeding" TargetMode="External"/><Relationship Id="rId83" Type="http://schemas.openxmlformats.org/officeDocument/2006/relationships/hyperlink" Target="https://imeti.org/ICATI2023/" TargetMode="External"/><Relationship Id="rId88" Type="http://schemas.openxmlformats.org/officeDocument/2006/relationships/hyperlink" Target="https://isnst.eng.stust.edu.tw/" TargetMode="External"/><Relationship Id="rId111" Type="http://schemas.openxmlformats.org/officeDocument/2006/relationships/hyperlink" Target="https://rocling2023.github.io/" TargetMode="External"/><Relationship Id="rId132" Type="http://schemas.openxmlformats.org/officeDocument/2006/relationships/hyperlink" Target="https://csme2023.ncue.edu.tw/site/page.aspx?pid=901&amp;sid=1516&amp;lang=cht" TargetMode="External"/><Relationship Id="rId153" Type="http://schemas.openxmlformats.org/officeDocument/2006/relationships/hyperlink" Target="https://sites.google.com/view/csmmt-2023" TargetMode="External"/><Relationship Id="rId174" Type="http://schemas.openxmlformats.org/officeDocument/2006/relationships/hyperlink" Target="https://secretary.nuu.edu.tw/p/404-1003-52282-1.php?Lang=zh-tw" TargetMode="External"/><Relationship Id="rId179" Type="http://schemas.openxmlformats.org/officeDocument/2006/relationships/hyperlink" Target="https://itaoi2023.niu.edu.tw/" TargetMode="External"/><Relationship Id="rId15" Type="http://schemas.openxmlformats.org/officeDocument/2006/relationships/hyperlink" Target="https://ieeexplore.ieee.org/xpl/conhome/10226627/proceeding" TargetMode="External"/><Relationship Id="rId36" Type="http://schemas.openxmlformats.org/officeDocument/2006/relationships/hyperlink" Target="https://ics.utar.edu.my/%E3%80%90%E6%B4%BB%E5%8A%A8%E9%A2%84%E5%91%8A%E3%80%91%E2%80%9C%E5%AE%A2%E5%AE%B6%E7%A0%94%E7%A9%B6%E4%B8%8E%E6%96%87%E5%8C%96%E4%BA%A7%E4%B8%9A%E2%80%9D%E5%AD%A6%E6%9C%AF%E8%AE%BA%E5%9D%9B.php" TargetMode="External"/><Relationship Id="rId57" Type="http://schemas.openxmlformats.org/officeDocument/2006/relationships/hyperlink" Target="https://ieomsociety.org/lisbon2023/" TargetMode="External"/><Relationship Id="rId106" Type="http://schemas.openxmlformats.org/officeDocument/2006/relationships/hyperlink" Target="https://sites.google.com/view/cacs2023/about-cacs2023" TargetMode="External"/><Relationship Id="rId127" Type="http://schemas.openxmlformats.org/officeDocument/2006/relationships/hyperlink" Target="https://tps2023.conf.tw/site/page.aspx?pid=901&amp;sid=1463&amp;lang=en" TargetMode="External"/><Relationship Id="rId10" Type="http://schemas.openxmlformats.org/officeDocument/2006/relationships/hyperlink" Target="https://www.asiaoceania.org/aogs2023/public.asp?page=home.asp" TargetMode="External"/><Relationship Id="rId31" Type="http://schemas.openxmlformats.org/officeDocument/2006/relationships/hyperlink" Target="http://www.twaes.org.tw/call_for_papers/112.asp" TargetMode="External"/><Relationship Id="rId52" Type="http://schemas.openxmlformats.org/officeDocument/2006/relationships/hyperlink" Target="https://2023.iseeconference.org/?acceptCookies=65e01e3d19822" TargetMode="External"/><Relationship Id="rId73" Type="http://schemas.openxmlformats.org/officeDocument/2006/relationships/hyperlink" Target="https://2023yuntechcd.wixsite.com/2023" TargetMode="External"/><Relationship Id="rId78" Type="http://schemas.openxmlformats.org/officeDocument/2006/relationships/hyperlink" Target="https://conference.researchbib.com/view/event/153067" TargetMode="External"/><Relationship Id="rId94" Type="http://schemas.openxmlformats.org/officeDocument/2006/relationships/hyperlink" Target="https://eventos.upo.es/84186" TargetMode="External"/><Relationship Id="rId99" Type="http://schemas.openxmlformats.org/officeDocument/2006/relationships/hyperlink" Target="https://conferencealerts.com/show-event?id=247124" TargetMode="External"/><Relationship Id="rId101" Type="http://schemas.openxmlformats.org/officeDocument/2006/relationships/hyperlink" Target="https://icns14.jp/" TargetMode="External"/><Relationship Id="rId122" Type="http://schemas.openxmlformats.org/officeDocument/2006/relationships/hyperlink" Target="https://egen.iafor.org/egen2023/" TargetMode="External"/><Relationship Id="rId143" Type="http://schemas.openxmlformats.org/officeDocument/2006/relationships/hyperlink" Target="https://www.conf.tw/site/page.aspx?pid=901&amp;sid=1515&amp;lang=cht" TargetMode="External"/><Relationship Id="rId148" Type="http://schemas.openxmlformats.org/officeDocument/2006/relationships/hyperlink" Target="https://cesroc.tw/?p=1164" TargetMode="External"/><Relationship Id="rId164" Type="http://schemas.openxmlformats.org/officeDocument/2006/relationships/hyperlink" Target="https://itaoi2023.niu.edu.tw/" TargetMode="External"/><Relationship Id="rId169" Type="http://schemas.openxmlformats.org/officeDocument/2006/relationships/hyperlink" Target="http://www.ns.fju.edu.tw/News/DetailBox/3290" TargetMode="External"/><Relationship Id="rId185" Type="http://schemas.openxmlformats.org/officeDocument/2006/relationships/printerSettings" Target="../printerSettings/printerSettings3.bin"/><Relationship Id="rId4" Type="http://schemas.openxmlformats.org/officeDocument/2006/relationships/hyperlink" Target="https://easychair.org/cfp/FC2023" TargetMode="External"/><Relationship Id="rId9" Type="http://schemas.openxmlformats.org/officeDocument/2006/relationships/hyperlink" Target="https://2023.icasi-conf.net/" TargetMode="External"/><Relationship Id="rId180" Type="http://schemas.openxmlformats.org/officeDocument/2006/relationships/hyperlink" Target="https://itaoi2023.niu.edu.tw/" TargetMode="External"/><Relationship Id="rId26" Type="http://schemas.openxmlformats.org/officeDocument/2006/relationships/hyperlink" Target="https://sites.google.com/view/taiwansolarandnewenergy2023" TargetMode="External"/><Relationship Id="rId47" Type="http://schemas.openxmlformats.org/officeDocument/2006/relationships/hyperlink" Target="https://2023yuntechcd.wixsite.com/2023/general-5" TargetMode="External"/><Relationship Id="rId68" Type="http://schemas.openxmlformats.org/officeDocument/2006/relationships/hyperlink" Target="https://event.asme.org/AJKFluids" TargetMode="External"/><Relationship Id="rId89" Type="http://schemas.openxmlformats.org/officeDocument/2006/relationships/hyperlink" Target="https://2023.iseeconference.org/?acceptCookies=65e01e3d19822" TargetMode="External"/><Relationship Id="rId112" Type="http://schemas.openxmlformats.org/officeDocument/2006/relationships/hyperlink" Target="https://www.iconf.org/index.php/conference/ceac2023" TargetMode="External"/><Relationship Id="rId133" Type="http://schemas.openxmlformats.org/officeDocument/2006/relationships/hyperlink" Target="https://csme2023.ncue.edu.tw/site/page.aspx?pid=901&amp;sid=1516&amp;lang=cht" TargetMode="External"/><Relationship Id="rId154" Type="http://schemas.openxmlformats.org/officeDocument/2006/relationships/hyperlink" Target="https://ncfd2023.tw/" TargetMode="External"/><Relationship Id="rId175" Type="http://schemas.openxmlformats.org/officeDocument/2006/relationships/hyperlink" Target="http://www.wcla.org.tw/auto_page.aspx?id=qqqq4fgez8wqx" TargetMode="External"/><Relationship Id="rId16" Type="http://schemas.openxmlformats.org/officeDocument/2006/relationships/hyperlink" Target="https://ifeec2023.org/" TargetMode="External"/><Relationship Id="rId37" Type="http://schemas.openxmlformats.org/officeDocument/2006/relationships/hyperlink" Target="https://www.ced.ncnu.edu.tw/about/index.php?index_m1_id=22" TargetMode="External"/><Relationship Id="rId58" Type="http://schemas.openxmlformats.org/officeDocument/2006/relationships/hyperlink" Target="https://www.selectscience.net/events-conferences/71st-asms-conference-on-mass-spectrometry-and-allied-topics?eventID=5110" TargetMode="External"/><Relationship Id="rId79" Type="http://schemas.openxmlformats.org/officeDocument/2006/relationships/hyperlink" Target="https://iedms2023.nsysu.edu.tw/" TargetMode="External"/><Relationship Id="rId102" Type="http://schemas.openxmlformats.org/officeDocument/2006/relationships/hyperlink" Target="https://ace.iafor.org/ace2023/" TargetMode="External"/><Relationship Id="rId123" Type="http://schemas.openxmlformats.org/officeDocument/2006/relationships/hyperlink" Target="https://iicehawaii.iafor.org/iicehawaii2023/" TargetMode="External"/><Relationship Id="rId144" Type="http://schemas.openxmlformats.org/officeDocument/2006/relationships/hyperlink" Target="https://ev.niu.edu.tw/p/406-1026-48445,r652.php?Lang=zh-tw" TargetMode="External"/><Relationship Id="rId90" Type="http://schemas.openxmlformats.org/officeDocument/2006/relationships/hyperlink" Target="https://sites.google.com/view/mc-2023/main?authuser=0" TargetMode="External"/><Relationship Id="rId165" Type="http://schemas.openxmlformats.org/officeDocument/2006/relationships/hyperlink" Target="https://itaoi2023.niu.edu.tw/" TargetMode="External"/><Relationship Id="rId186" Type="http://schemas.openxmlformats.org/officeDocument/2006/relationships/vmlDrawing" Target="../drawings/vmlDrawing2.vml"/><Relationship Id="rId27" Type="http://schemas.openxmlformats.org/officeDocument/2006/relationships/hyperlink" Target="http://www.tsss.org.tw/page/activity/show.aspx?num=10&amp;page=1" TargetMode="External"/><Relationship Id="rId48" Type="http://schemas.openxmlformats.org/officeDocument/2006/relationships/hyperlink" Target="https://2023yuntechcd.wixsite.com/2023/general-5" TargetMode="External"/><Relationship Id="rId69" Type="http://schemas.openxmlformats.org/officeDocument/2006/relationships/hyperlink" Target="https://csme2023.ncue.edu.tw/site/page.aspx?pid=901&amp;sid=1516&amp;lang=cht" TargetMode="External"/><Relationship Id="rId113" Type="http://schemas.openxmlformats.org/officeDocument/2006/relationships/hyperlink" Target="https://csme2023.ncue.edu.tw/site/page.aspx?pid=901&amp;sid=1516&amp;lang=cht" TargetMode="External"/><Relationship Id="rId134" Type="http://schemas.openxmlformats.org/officeDocument/2006/relationships/hyperlink" Target="https://csme2023.ncue.edu.tw/site/page.aspx?pid=901&amp;sid=1516&amp;lang=cht" TargetMode="External"/><Relationship Id="rId80" Type="http://schemas.openxmlformats.org/officeDocument/2006/relationships/hyperlink" Target="https://iedms2023.nsysu.edu.tw/" TargetMode="External"/><Relationship Id="rId155" Type="http://schemas.openxmlformats.org/officeDocument/2006/relationships/hyperlink" Target="https://ncfd2023.tw/" TargetMode="External"/><Relationship Id="rId176" Type="http://schemas.openxmlformats.org/officeDocument/2006/relationships/hyperlink" Target="https://c.nknu.edu.tw/tcsl/NewsDetail.aspx?Nid=1141" TargetMode="External"/><Relationship Id="rId17" Type="http://schemas.openxmlformats.org/officeDocument/2006/relationships/hyperlink" Target="https://sht.mcu.edu.tw/en/seminar2023" TargetMode="External"/><Relationship Id="rId38" Type="http://schemas.openxmlformats.org/officeDocument/2006/relationships/hyperlink" Target="http://www.cimi.org.tw/newsdetail.php?id=44" TargetMode="External"/><Relationship Id="rId59" Type="http://schemas.openxmlformats.org/officeDocument/2006/relationships/hyperlink" Target="https://www.selectscience.net/events-conferences/71st-asms-conference-on-mass-spectrometry-and-allied-topics?eventID=5110" TargetMode="External"/><Relationship Id="rId103" Type="http://schemas.openxmlformats.org/officeDocument/2006/relationships/hyperlink" Target="https://icgec23.github.io/" TargetMode="External"/><Relationship Id="rId124" Type="http://schemas.openxmlformats.org/officeDocument/2006/relationships/hyperlink" Target="https://iamcr.org/lyon2023" TargetMode="External"/><Relationship Id="rId70" Type="http://schemas.openxmlformats.org/officeDocument/2006/relationships/hyperlink" Target="https://csme2023.ncue.edu.tw/site/page.aspx?pid=901&amp;sid=1516&amp;lang=cht" TargetMode="External"/><Relationship Id="rId91" Type="http://schemas.openxmlformats.org/officeDocument/2006/relationships/hyperlink" Target="https://www.isec-society.org/ISEC_12/dates.php" TargetMode="External"/><Relationship Id="rId145" Type="http://schemas.openxmlformats.org/officeDocument/2006/relationships/hyperlink" Target="https://ev.niu.edu.tw/p/406-1026-48445,r652.php?Lang=zh-tw" TargetMode="External"/><Relationship Id="rId166" Type="http://schemas.openxmlformats.org/officeDocument/2006/relationships/hyperlink" Target="https://nsrrc-usermeeting2023.conf.tw/site/page.aspx?pid=901&amp;sid=1528&amp;lang=cht" TargetMode="External"/><Relationship Id="rId187" Type="http://schemas.openxmlformats.org/officeDocument/2006/relationships/comments" Target="../comments2.xml"/><Relationship Id="rId1" Type="http://schemas.openxmlformats.org/officeDocument/2006/relationships/hyperlink" Target="https://ics.utar.edu.my/%E3%80%90%E6%B4%BB%E5%8A%A8%E9%A2%84%E5%91%8A%E3%80%91%E2%80%9C%E5%AE%A2%E5%AE%B6%E7%A0%94%E7%A9%B6%E4%B8%8E%E6%96%87%E5%8C%96%E4%BA%A7%E4%B8%9A%E2%80%9D%E5%AD%A6%E6%9C%AF%E8%AE%BA%E5%9D%9B.php" TargetMode="External"/><Relationship Id="rId28" Type="http://schemas.openxmlformats.org/officeDocument/2006/relationships/hyperlink" Target="https://www.conf.tw/site/page.aspx?pid=901&amp;sid=1515&amp;lang=cht" TargetMode="External"/><Relationship Id="rId49" Type="http://schemas.openxmlformats.org/officeDocument/2006/relationships/hyperlink" Target="https://www.ecstw.tw/index.php?inter=news&amp;id=172" TargetMode="External"/><Relationship Id="rId114" Type="http://schemas.openxmlformats.org/officeDocument/2006/relationships/hyperlink" Target="https://csme2023.ncue.edu.tw/site/page.aspx?pid=901&amp;sid=1516&amp;lang=cht" TargetMode="External"/><Relationship Id="rId60" Type="http://schemas.openxmlformats.org/officeDocument/2006/relationships/hyperlink" Target="https://imeti.org/ICATI2023/" TargetMode="External"/><Relationship Id="rId81" Type="http://schemas.openxmlformats.org/officeDocument/2006/relationships/hyperlink" Target="https://ieeexplore.ieee.org/xpl/conhome/10226627/proceeding" TargetMode="External"/><Relationship Id="rId135" Type="http://schemas.openxmlformats.org/officeDocument/2006/relationships/hyperlink" Target="https://csme2023.ncue.edu.tw/site/page.aspx?pid=901&amp;sid=1516&amp;lang=cht" TargetMode="External"/><Relationship Id="rId156" Type="http://schemas.openxmlformats.org/officeDocument/2006/relationships/hyperlink" Target="https://www.architw.org.tw/view_article.php?id=13635" TargetMode="External"/><Relationship Id="rId177" Type="http://schemas.openxmlformats.org/officeDocument/2006/relationships/hyperlink" Target="https://icim2023.mis.nsysu.edu.tw/"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7"/>
  <sheetViews>
    <sheetView tabSelected="1" workbookViewId="0">
      <pane xSplit="2" ySplit="4" topLeftCell="C5" activePane="bottomRight" state="frozen"/>
      <selection pane="topRight" activeCell="C1" sqref="C1"/>
      <selection pane="bottomLeft" activeCell="A5" sqref="A5"/>
      <selection pane="bottomRight" activeCell="T12" sqref="T12"/>
    </sheetView>
  </sheetViews>
  <sheetFormatPr defaultRowHeight="16.2"/>
  <cols>
    <col min="2" max="2" width="27.21875" customWidth="1"/>
  </cols>
  <sheetData>
    <row r="1" spans="1:20" ht="30" customHeight="1" thickBot="1">
      <c r="A1" s="202" t="s">
        <v>255</v>
      </c>
      <c r="B1" s="202"/>
      <c r="C1" s="202"/>
      <c r="D1" s="202"/>
      <c r="E1" s="202"/>
      <c r="F1" s="202"/>
      <c r="G1" s="202"/>
      <c r="H1" s="202"/>
      <c r="I1" s="202"/>
      <c r="J1" s="202"/>
      <c r="K1" s="202"/>
      <c r="L1" s="202"/>
      <c r="M1" s="202"/>
      <c r="N1" s="202"/>
      <c r="O1" s="202"/>
      <c r="P1" s="202"/>
      <c r="Q1" s="202"/>
      <c r="R1" s="202"/>
      <c r="S1" s="202"/>
      <c r="T1" s="202"/>
    </row>
    <row r="2" spans="1:20">
      <c r="A2" s="203" t="s">
        <v>78</v>
      </c>
      <c r="B2" s="206" t="s">
        <v>79</v>
      </c>
      <c r="C2" s="203" t="s">
        <v>80</v>
      </c>
      <c r="D2" s="209"/>
      <c r="E2" s="209"/>
      <c r="F2" s="209"/>
      <c r="G2" s="209"/>
      <c r="H2" s="209"/>
      <c r="I2" s="209"/>
      <c r="J2" s="210"/>
      <c r="K2" s="203" t="s">
        <v>81</v>
      </c>
      <c r="L2" s="209"/>
      <c r="M2" s="210"/>
      <c r="N2" s="203" t="s">
        <v>82</v>
      </c>
      <c r="O2" s="209"/>
      <c r="P2" s="209"/>
      <c r="Q2" s="209"/>
      <c r="R2" s="210"/>
      <c r="S2" s="211" t="s">
        <v>83</v>
      </c>
      <c r="T2" s="214" t="s">
        <v>84</v>
      </c>
    </row>
    <row r="3" spans="1:20">
      <c r="A3" s="204"/>
      <c r="B3" s="207"/>
      <c r="C3" s="217" t="s">
        <v>85</v>
      </c>
      <c r="D3" s="219" t="s">
        <v>2</v>
      </c>
      <c r="E3" s="219" t="s">
        <v>3</v>
      </c>
      <c r="F3" s="219" t="s">
        <v>4</v>
      </c>
      <c r="G3" s="219" t="s">
        <v>86</v>
      </c>
      <c r="H3" s="219" t="s">
        <v>5</v>
      </c>
      <c r="I3" s="219" t="s">
        <v>87</v>
      </c>
      <c r="J3" s="225" t="s">
        <v>88</v>
      </c>
      <c r="K3" s="204" t="s">
        <v>89</v>
      </c>
      <c r="L3" s="223"/>
      <c r="M3" s="221" t="s">
        <v>90</v>
      </c>
      <c r="N3" s="204" t="s">
        <v>91</v>
      </c>
      <c r="O3" s="223" t="s">
        <v>92</v>
      </c>
      <c r="P3" s="223" t="s">
        <v>93</v>
      </c>
      <c r="Q3" s="223" t="s">
        <v>94</v>
      </c>
      <c r="R3" s="221" t="s">
        <v>95</v>
      </c>
      <c r="S3" s="212"/>
      <c r="T3" s="215"/>
    </row>
    <row r="4" spans="1:20" ht="16.8" thickBot="1">
      <c r="A4" s="205"/>
      <c r="B4" s="208"/>
      <c r="C4" s="218"/>
      <c r="D4" s="220"/>
      <c r="E4" s="220"/>
      <c r="F4" s="220"/>
      <c r="G4" s="220"/>
      <c r="H4" s="220"/>
      <c r="I4" s="220"/>
      <c r="J4" s="226"/>
      <c r="K4" s="115" t="s">
        <v>96</v>
      </c>
      <c r="L4" s="116" t="s">
        <v>97</v>
      </c>
      <c r="M4" s="222"/>
      <c r="N4" s="205"/>
      <c r="O4" s="224"/>
      <c r="P4" s="224"/>
      <c r="Q4" s="224"/>
      <c r="R4" s="222"/>
      <c r="S4" s="213"/>
      <c r="T4" s="216"/>
    </row>
    <row r="5" spans="1:20" ht="18.75" customHeight="1">
      <c r="A5" s="229" t="s">
        <v>98</v>
      </c>
      <c r="B5" s="5" t="s">
        <v>99</v>
      </c>
      <c r="C5" s="6"/>
      <c r="D5" s="7"/>
      <c r="E5" s="7"/>
      <c r="F5" s="7"/>
      <c r="G5" s="7">
        <v>1</v>
      </c>
      <c r="H5" s="7"/>
      <c r="I5" s="7"/>
      <c r="J5" s="8">
        <f>SUM(C5:I5)</f>
        <v>1</v>
      </c>
      <c r="K5" s="6">
        <v>2</v>
      </c>
      <c r="L5" s="7">
        <v>1</v>
      </c>
      <c r="M5" s="8">
        <v>1</v>
      </c>
      <c r="N5" s="6"/>
      <c r="O5" s="7"/>
      <c r="P5" s="7"/>
      <c r="Q5" s="7"/>
      <c r="R5" s="8"/>
      <c r="S5" s="9">
        <v>1</v>
      </c>
      <c r="T5" s="10">
        <v>2</v>
      </c>
    </row>
    <row r="6" spans="1:20" ht="18.75" customHeight="1">
      <c r="A6" s="230"/>
      <c r="B6" s="11" t="s">
        <v>100</v>
      </c>
      <c r="C6" s="12">
        <v>1</v>
      </c>
      <c r="D6" s="13">
        <v>1</v>
      </c>
      <c r="E6" s="13"/>
      <c r="F6" s="13"/>
      <c r="G6" s="13"/>
      <c r="H6" s="13"/>
      <c r="I6" s="13">
        <v>1</v>
      </c>
      <c r="J6" s="14">
        <f>SUM(C6:I6)</f>
        <v>3</v>
      </c>
      <c r="K6" s="12">
        <v>3</v>
      </c>
      <c r="L6" s="13">
        <v>4</v>
      </c>
      <c r="M6" s="14">
        <v>5</v>
      </c>
      <c r="N6" s="12"/>
      <c r="O6" s="13"/>
      <c r="P6" s="13"/>
      <c r="Q6" s="13"/>
      <c r="R6" s="14"/>
      <c r="S6" s="15"/>
      <c r="T6" s="16"/>
    </row>
    <row r="7" spans="1:20" ht="18.75" customHeight="1" thickBot="1">
      <c r="A7" s="231" t="s">
        <v>101</v>
      </c>
      <c r="B7" s="232"/>
      <c r="C7" s="17">
        <f t="shared" ref="C7:I7" si="0">SUM(C5:C6)</f>
        <v>1</v>
      </c>
      <c r="D7" s="18">
        <f t="shared" si="0"/>
        <v>1</v>
      </c>
      <c r="E7" s="18">
        <f t="shared" si="0"/>
        <v>0</v>
      </c>
      <c r="F7" s="18">
        <f t="shared" si="0"/>
        <v>0</v>
      </c>
      <c r="G7" s="18">
        <f t="shared" si="0"/>
        <v>1</v>
      </c>
      <c r="H7" s="18">
        <f t="shared" si="0"/>
        <v>0</v>
      </c>
      <c r="I7" s="18">
        <f t="shared" si="0"/>
        <v>1</v>
      </c>
      <c r="J7" s="19">
        <f>SUM(C7:I7)</f>
        <v>4</v>
      </c>
      <c r="K7" s="17">
        <f t="shared" ref="K7:T7" si="1">SUM(K5:K6)</f>
        <v>5</v>
      </c>
      <c r="L7" s="18">
        <f t="shared" si="1"/>
        <v>5</v>
      </c>
      <c r="M7" s="19">
        <f t="shared" si="1"/>
        <v>6</v>
      </c>
      <c r="N7" s="17">
        <f t="shared" si="1"/>
        <v>0</v>
      </c>
      <c r="O7" s="18">
        <f t="shared" si="1"/>
        <v>0</v>
      </c>
      <c r="P7" s="18">
        <f t="shared" si="1"/>
        <v>0</v>
      </c>
      <c r="Q7" s="18">
        <f t="shared" si="1"/>
        <v>0</v>
      </c>
      <c r="R7" s="19">
        <f t="shared" si="1"/>
        <v>0</v>
      </c>
      <c r="S7" s="20">
        <f t="shared" si="1"/>
        <v>1</v>
      </c>
      <c r="T7" s="21">
        <f t="shared" si="1"/>
        <v>2</v>
      </c>
    </row>
    <row r="8" spans="1:20" ht="18.75" customHeight="1">
      <c r="A8" s="227" t="s">
        <v>102</v>
      </c>
      <c r="B8" s="22" t="s">
        <v>103</v>
      </c>
      <c r="C8" s="23"/>
      <c r="D8" s="24"/>
      <c r="E8" s="24"/>
      <c r="F8" s="24"/>
      <c r="G8" s="24"/>
      <c r="H8" s="24"/>
      <c r="I8" s="24"/>
      <c r="J8" s="25">
        <f>SUM(C8:I8)</f>
        <v>0</v>
      </c>
      <c r="K8" s="23"/>
      <c r="L8" s="24"/>
      <c r="M8" s="25"/>
      <c r="N8" s="23"/>
      <c r="O8" s="24"/>
      <c r="P8" s="24"/>
      <c r="Q8" s="24"/>
      <c r="R8" s="25"/>
      <c r="S8" s="26"/>
      <c r="T8" s="27"/>
    </row>
    <row r="9" spans="1:20" ht="18.75" customHeight="1">
      <c r="A9" s="228"/>
      <c r="B9" s="11" t="s">
        <v>104</v>
      </c>
      <c r="C9" s="12"/>
      <c r="D9" s="13"/>
      <c r="E9" s="13"/>
      <c r="F9" s="13"/>
      <c r="G9" s="13"/>
      <c r="H9" s="13"/>
      <c r="I9" s="13"/>
      <c r="J9" s="14">
        <f>SUM(C9:I9)</f>
        <v>0</v>
      </c>
      <c r="K9" s="12">
        <v>1</v>
      </c>
      <c r="L9" s="13">
        <v>1</v>
      </c>
      <c r="M9" s="14">
        <v>1</v>
      </c>
      <c r="N9" s="12"/>
      <c r="O9" s="13"/>
      <c r="P9" s="13"/>
      <c r="Q9" s="13"/>
      <c r="R9" s="14"/>
      <c r="S9" s="15"/>
      <c r="T9" s="16"/>
    </row>
    <row r="10" spans="1:20" ht="18.75" customHeight="1" thickBot="1">
      <c r="A10" s="231" t="s">
        <v>105</v>
      </c>
      <c r="B10" s="232"/>
      <c r="C10" s="17">
        <f>SUM(C8:C9)</f>
        <v>0</v>
      </c>
      <c r="D10" s="18">
        <f>SUM(D8:D9)</f>
        <v>0</v>
      </c>
      <c r="E10" s="18">
        <f t="shared" ref="E10:M10" si="2">SUM(E8:E9)</f>
        <v>0</v>
      </c>
      <c r="F10" s="18">
        <f t="shared" si="2"/>
        <v>0</v>
      </c>
      <c r="G10" s="18">
        <f t="shared" si="2"/>
        <v>0</v>
      </c>
      <c r="H10" s="18">
        <f t="shared" si="2"/>
        <v>0</v>
      </c>
      <c r="I10" s="18">
        <f t="shared" si="2"/>
        <v>0</v>
      </c>
      <c r="J10" s="19">
        <f t="shared" si="2"/>
        <v>0</v>
      </c>
      <c r="K10" s="17">
        <f t="shared" si="2"/>
        <v>1</v>
      </c>
      <c r="L10" s="18">
        <f t="shared" si="2"/>
        <v>1</v>
      </c>
      <c r="M10" s="19">
        <f t="shared" si="2"/>
        <v>1</v>
      </c>
      <c r="N10" s="17">
        <f t="shared" ref="N10:T10" si="3">SUM(N8:N9)</f>
        <v>0</v>
      </c>
      <c r="O10" s="18">
        <f t="shared" si="3"/>
        <v>0</v>
      </c>
      <c r="P10" s="18">
        <f t="shared" si="3"/>
        <v>0</v>
      </c>
      <c r="Q10" s="18">
        <f t="shared" si="3"/>
        <v>0</v>
      </c>
      <c r="R10" s="19">
        <f t="shared" si="3"/>
        <v>0</v>
      </c>
      <c r="S10" s="20">
        <f t="shared" si="3"/>
        <v>0</v>
      </c>
      <c r="T10" s="21">
        <f t="shared" si="3"/>
        <v>0</v>
      </c>
    </row>
    <row r="11" spans="1:20" ht="20.399999999999999" customHeight="1">
      <c r="A11" s="227" t="s">
        <v>106</v>
      </c>
      <c r="B11" s="22" t="s">
        <v>107</v>
      </c>
      <c r="C11" s="23"/>
      <c r="D11" s="24"/>
      <c r="E11" s="24"/>
      <c r="F11" s="24">
        <v>1</v>
      </c>
      <c r="G11" s="24"/>
      <c r="H11" s="24"/>
      <c r="I11" s="24">
        <v>1</v>
      </c>
      <c r="J11" s="25">
        <f t="shared" ref="J11:J21" si="4">SUM(C11:I11)</f>
        <v>2</v>
      </c>
      <c r="K11" s="23">
        <v>3</v>
      </c>
      <c r="L11" s="24">
        <v>6</v>
      </c>
      <c r="M11" s="25">
        <v>5</v>
      </c>
      <c r="N11" s="23"/>
      <c r="O11" s="24"/>
      <c r="P11" s="24"/>
      <c r="Q11" s="24"/>
      <c r="R11" s="25"/>
      <c r="S11" s="26"/>
      <c r="T11" s="27">
        <v>1</v>
      </c>
    </row>
    <row r="12" spans="1:20" ht="20.399999999999999" customHeight="1">
      <c r="A12" s="228"/>
      <c r="B12" s="28" t="s">
        <v>108</v>
      </c>
      <c r="C12" s="29">
        <v>1</v>
      </c>
      <c r="D12" s="30">
        <v>2</v>
      </c>
      <c r="E12" s="30"/>
      <c r="F12" s="30"/>
      <c r="G12" s="30"/>
      <c r="H12" s="30"/>
      <c r="I12" s="30">
        <v>1</v>
      </c>
      <c r="J12" s="31">
        <f t="shared" si="4"/>
        <v>4</v>
      </c>
      <c r="K12" s="29"/>
      <c r="L12" s="30"/>
      <c r="M12" s="31"/>
      <c r="N12" s="29"/>
      <c r="O12" s="30"/>
      <c r="P12" s="30"/>
      <c r="Q12" s="30"/>
      <c r="R12" s="31"/>
      <c r="S12" s="32"/>
      <c r="T12" s="33"/>
    </row>
    <row r="13" spans="1:20" ht="20.399999999999999" customHeight="1">
      <c r="A13" s="228"/>
      <c r="B13" s="34" t="s">
        <v>109</v>
      </c>
      <c r="C13" s="35"/>
      <c r="D13" s="36"/>
      <c r="E13" s="36"/>
      <c r="F13" s="36"/>
      <c r="G13" s="36"/>
      <c r="H13" s="36"/>
      <c r="I13" s="36"/>
      <c r="J13" s="37">
        <f t="shared" si="4"/>
        <v>0</v>
      </c>
      <c r="K13" s="35">
        <v>3</v>
      </c>
      <c r="L13" s="36">
        <v>1</v>
      </c>
      <c r="M13" s="37">
        <v>3</v>
      </c>
      <c r="N13" s="35"/>
      <c r="O13" s="36"/>
      <c r="P13" s="36"/>
      <c r="Q13" s="36"/>
      <c r="R13" s="37"/>
      <c r="S13" s="38"/>
      <c r="T13" s="39"/>
    </row>
    <row r="14" spans="1:20" ht="20.399999999999999" customHeight="1" thickBot="1">
      <c r="A14" s="235" t="s">
        <v>110</v>
      </c>
      <c r="B14" s="236"/>
      <c r="C14" s="40">
        <f t="shared" ref="C14:I14" si="5">SUM(C11:C13)</f>
        <v>1</v>
      </c>
      <c r="D14" s="41">
        <f t="shared" si="5"/>
        <v>2</v>
      </c>
      <c r="E14" s="41">
        <f t="shared" si="5"/>
        <v>0</v>
      </c>
      <c r="F14" s="41">
        <f t="shared" si="5"/>
        <v>1</v>
      </c>
      <c r="G14" s="41">
        <f t="shared" si="5"/>
        <v>0</v>
      </c>
      <c r="H14" s="41">
        <f t="shared" si="5"/>
        <v>0</v>
      </c>
      <c r="I14" s="41">
        <f t="shared" si="5"/>
        <v>2</v>
      </c>
      <c r="J14" s="42">
        <f t="shared" si="4"/>
        <v>6</v>
      </c>
      <c r="K14" s="40">
        <f t="shared" ref="K14:T14" si="6">SUM(K11:K13)</f>
        <v>6</v>
      </c>
      <c r="L14" s="41">
        <f t="shared" si="6"/>
        <v>7</v>
      </c>
      <c r="M14" s="42">
        <f t="shared" si="6"/>
        <v>8</v>
      </c>
      <c r="N14" s="40">
        <f t="shared" si="6"/>
        <v>0</v>
      </c>
      <c r="O14" s="41">
        <f t="shared" si="6"/>
        <v>0</v>
      </c>
      <c r="P14" s="41">
        <f t="shared" si="6"/>
        <v>0</v>
      </c>
      <c r="Q14" s="41">
        <f t="shared" si="6"/>
        <v>0</v>
      </c>
      <c r="R14" s="42">
        <f t="shared" si="6"/>
        <v>0</v>
      </c>
      <c r="S14" s="43">
        <f t="shared" si="6"/>
        <v>0</v>
      </c>
      <c r="T14" s="44">
        <f t="shared" si="6"/>
        <v>1</v>
      </c>
    </row>
    <row r="15" spans="1:20" ht="20.399999999999999" customHeight="1">
      <c r="A15" s="227" t="s">
        <v>111</v>
      </c>
      <c r="B15" s="45" t="s">
        <v>112</v>
      </c>
      <c r="C15" s="46">
        <v>10</v>
      </c>
      <c r="D15" s="47"/>
      <c r="E15" s="47"/>
      <c r="F15" s="47"/>
      <c r="G15" s="47"/>
      <c r="H15" s="47"/>
      <c r="I15" s="47"/>
      <c r="J15" s="48">
        <f t="shared" si="4"/>
        <v>10</v>
      </c>
      <c r="K15" s="46">
        <v>1</v>
      </c>
      <c r="L15" s="47">
        <v>2</v>
      </c>
      <c r="M15" s="48">
        <v>3</v>
      </c>
      <c r="N15" s="46"/>
      <c r="O15" s="47"/>
      <c r="P15" s="47"/>
      <c r="Q15" s="47"/>
      <c r="R15" s="48"/>
      <c r="S15" s="49"/>
      <c r="T15" s="50"/>
    </row>
    <row r="16" spans="1:20" ht="20.399999999999999" customHeight="1">
      <c r="A16" s="237"/>
      <c r="B16" s="51" t="s">
        <v>113</v>
      </c>
      <c r="C16" s="52">
        <v>11</v>
      </c>
      <c r="D16" s="53"/>
      <c r="E16" s="53"/>
      <c r="F16" s="53"/>
      <c r="G16" s="53"/>
      <c r="H16" s="53">
        <v>1</v>
      </c>
      <c r="I16" s="53"/>
      <c r="J16" s="54">
        <f t="shared" si="4"/>
        <v>12</v>
      </c>
      <c r="K16" s="52">
        <v>8</v>
      </c>
      <c r="L16" s="53">
        <v>3</v>
      </c>
      <c r="M16" s="54">
        <v>6</v>
      </c>
      <c r="N16" s="52"/>
      <c r="O16" s="53"/>
      <c r="P16" s="53"/>
      <c r="Q16" s="53"/>
      <c r="R16" s="54"/>
      <c r="S16" s="55"/>
      <c r="T16" s="56"/>
    </row>
    <row r="17" spans="1:20" ht="20.399999999999999" customHeight="1">
      <c r="A17" s="228"/>
      <c r="B17" s="51" t="s">
        <v>114</v>
      </c>
      <c r="C17" s="52">
        <v>15</v>
      </c>
      <c r="D17" s="53"/>
      <c r="E17" s="53"/>
      <c r="F17" s="53"/>
      <c r="G17" s="53"/>
      <c r="H17" s="53"/>
      <c r="I17" s="53">
        <v>1</v>
      </c>
      <c r="J17" s="54">
        <f t="shared" si="4"/>
        <v>16</v>
      </c>
      <c r="K17" s="52">
        <v>8</v>
      </c>
      <c r="L17" s="53">
        <v>4</v>
      </c>
      <c r="M17" s="54">
        <v>5</v>
      </c>
      <c r="N17" s="52"/>
      <c r="O17" s="53"/>
      <c r="P17" s="53"/>
      <c r="Q17" s="53"/>
      <c r="R17" s="54"/>
      <c r="S17" s="55"/>
      <c r="T17" s="56"/>
    </row>
    <row r="18" spans="1:20" ht="20.399999999999999" customHeight="1">
      <c r="A18" s="228"/>
      <c r="B18" s="11" t="s">
        <v>115</v>
      </c>
      <c r="C18" s="12">
        <v>25</v>
      </c>
      <c r="D18" s="13"/>
      <c r="E18" s="13"/>
      <c r="F18" s="13"/>
      <c r="G18" s="13"/>
      <c r="H18" s="13"/>
      <c r="I18" s="13"/>
      <c r="J18" s="14">
        <f t="shared" si="4"/>
        <v>25</v>
      </c>
      <c r="K18" s="12"/>
      <c r="L18" s="13"/>
      <c r="M18" s="14"/>
      <c r="N18" s="12"/>
      <c r="O18" s="13"/>
      <c r="P18" s="13"/>
      <c r="Q18" s="13"/>
      <c r="R18" s="14"/>
      <c r="S18" s="15"/>
      <c r="T18" s="16"/>
    </row>
    <row r="19" spans="1:20" ht="20.399999999999999" customHeight="1">
      <c r="A19" s="228"/>
      <c r="B19" s="51" t="s">
        <v>116</v>
      </c>
      <c r="C19" s="52">
        <v>3</v>
      </c>
      <c r="D19" s="53"/>
      <c r="E19" s="53"/>
      <c r="F19" s="53"/>
      <c r="G19" s="53"/>
      <c r="H19" s="53"/>
      <c r="I19" s="53">
        <v>1</v>
      </c>
      <c r="J19" s="54">
        <f t="shared" si="4"/>
        <v>4</v>
      </c>
      <c r="K19" s="52">
        <v>6</v>
      </c>
      <c r="L19" s="53">
        <v>4</v>
      </c>
      <c r="M19" s="54">
        <v>7</v>
      </c>
      <c r="N19" s="52"/>
      <c r="O19" s="53"/>
      <c r="P19" s="53"/>
      <c r="Q19" s="53">
        <v>1</v>
      </c>
      <c r="R19" s="54"/>
      <c r="S19" s="55"/>
      <c r="T19" s="56"/>
    </row>
    <row r="20" spans="1:20" ht="20.399999999999999" customHeight="1">
      <c r="A20" s="228"/>
      <c r="B20" s="11" t="s">
        <v>117</v>
      </c>
      <c r="C20" s="12">
        <v>24</v>
      </c>
      <c r="D20" s="13"/>
      <c r="E20" s="13"/>
      <c r="F20" s="13"/>
      <c r="G20" s="13"/>
      <c r="H20" s="13">
        <v>1</v>
      </c>
      <c r="I20" s="13">
        <v>1</v>
      </c>
      <c r="J20" s="14">
        <f t="shared" si="4"/>
        <v>26</v>
      </c>
      <c r="K20" s="12">
        <v>24</v>
      </c>
      <c r="L20" s="13">
        <v>4</v>
      </c>
      <c r="M20" s="14">
        <v>8</v>
      </c>
      <c r="N20" s="12"/>
      <c r="O20" s="13"/>
      <c r="P20" s="13">
        <v>1</v>
      </c>
      <c r="Q20" s="13"/>
      <c r="R20" s="14"/>
      <c r="S20" s="15"/>
      <c r="T20" s="16"/>
    </row>
    <row r="21" spans="1:20" ht="20.399999999999999" customHeight="1">
      <c r="A21" s="228"/>
      <c r="B21" s="51" t="s">
        <v>118</v>
      </c>
      <c r="C21" s="52">
        <v>11</v>
      </c>
      <c r="D21" s="53"/>
      <c r="E21" s="53"/>
      <c r="F21" s="53"/>
      <c r="G21" s="53"/>
      <c r="H21" s="53"/>
      <c r="I21" s="53"/>
      <c r="J21" s="54">
        <f t="shared" si="4"/>
        <v>11</v>
      </c>
      <c r="K21" s="52">
        <v>4</v>
      </c>
      <c r="L21" s="53">
        <v>2</v>
      </c>
      <c r="M21" s="54">
        <v>3</v>
      </c>
      <c r="N21" s="52"/>
      <c r="O21" s="53"/>
      <c r="P21" s="53">
        <v>1</v>
      </c>
      <c r="Q21" s="53"/>
      <c r="R21" s="54"/>
      <c r="S21" s="55"/>
      <c r="T21" s="56"/>
    </row>
    <row r="22" spans="1:20" ht="20.399999999999999" customHeight="1" thickBot="1">
      <c r="A22" s="231" t="s">
        <v>119</v>
      </c>
      <c r="B22" s="232"/>
      <c r="C22" s="17">
        <f t="shared" ref="C22:T22" si="7">SUM(C15:C21)</f>
        <v>99</v>
      </c>
      <c r="D22" s="18">
        <f t="shared" si="7"/>
        <v>0</v>
      </c>
      <c r="E22" s="18">
        <f t="shared" si="7"/>
        <v>0</v>
      </c>
      <c r="F22" s="18">
        <f t="shared" si="7"/>
        <v>0</v>
      </c>
      <c r="G22" s="18">
        <f t="shared" si="7"/>
        <v>0</v>
      </c>
      <c r="H22" s="18">
        <f t="shared" si="7"/>
        <v>2</v>
      </c>
      <c r="I22" s="18">
        <f t="shared" si="7"/>
        <v>3</v>
      </c>
      <c r="J22" s="19">
        <f t="shared" si="7"/>
        <v>104</v>
      </c>
      <c r="K22" s="17">
        <f t="shared" si="7"/>
        <v>51</v>
      </c>
      <c r="L22" s="18">
        <f t="shared" si="7"/>
        <v>19</v>
      </c>
      <c r="M22" s="19">
        <f t="shared" si="7"/>
        <v>32</v>
      </c>
      <c r="N22" s="17">
        <f t="shared" si="7"/>
        <v>0</v>
      </c>
      <c r="O22" s="18">
        <f t="shared" si="7"/>
        <v>0</v>
      </c>
      <c r="P22" s="18">
        <f t="shared" si="7"/>
        <v>2</v>
      </c>
      <c r="Q22" s="18">
        <f t="shared" si="7"/>
        <v>1</v>
      </c>
      <c r="R22" s="19">
        <f t="shared" si="7"/>
        <v>0</v>
      </c>
      <c r="S22" s="20">
        <f t="shared" si="7"/>
        <v>0</v>
      </c>
      <c r="T22" s="21">
        <f t="shared" si="7"/>
        <v>0</v>
      </c>
    </row>
    <row r="23" spans="1:20" ht="20.399999999999999" customHeight="1">
      <c r="A23" s="238" t="s">
        <v>120</v>
      </c>
      <c r="B23" s="57" t="s">
        <v>121</v>
      </c>
      <c r="C23" s="58">
        <v>1</v>
      </c>
      <c r="D23" s="59"/>
      <c r="E23" s="59"/>
      <c r="F23" s="59"/>
      <c r="G23" s="59"/>
      <c r="H23" s="59"/>
      <c r="I23" s="59"/>
      <c r="J23" s="60">
        <f t="shared" ref="J23:J30" si="8">SUM(C23:I23)</f>
        <v>1</v>
      </c>
      <c r="K23" s="58">
        <v>2</v>
      </c>
      <c r="L23" s="59">
        <v>3</v>
      </c>
      <c r="M23" s="60">
        <v>3</v>
      </c>
      <c r="N23" s="58"/>
      <c r="O23" s="59"/>
      <c r="P23" s="59"/>
      <c r="Q23" s="59">
        <v>2</v>
      </c>
      <c r="R23" s="60"/>
      <c r="S23" s="61"/>
      <c r="T23" s="62"/>
    </row>
    <row r="24" spans="1:20" ht="20.399999999999999" customHeight="1">
      <c r="A24" s="239"/>
      <c r="B24" s="11" t="s">
        <v>122</v>
      </c>
      <c r="C24" s="12">
        <v>3</v>
      </c>
      <c r="D24" s="13"/>
      <c r="E24" s="13"/>
      <c r="F24" s="13"/>
      <c r="G24" s="13"/>
      <c r="H24" s="13"/>
      <c r="I24" s="13"/>
      <c r="J24" s="14">
        <f t="shared" si="8"/>
        <v>3</v>
      </c>
      <c r="K24" s="12">
        <v>12</v>
      </c>
      <c r="L24" s="13">
        <v>4</v>
      </c>
      <c r="M24" s="14">
        <v>6</v>
      </c>
      <c r="N24" s="12"/>
      <c r="O24" s="13"/>
      <c r="P24" s="13"/>
      <c r="Q24" s="13"/>
      <c r="R24" s="14"/>
      <c r="S24" s="15"/>
      <c r="T24" s="16"/>
    </row>
    <row r="25" spans="1:20" ht="20.399999999999999" customHeight="1">
      <c r="A25" s="239"/>
      <c r="B25" s="34" t="s">
        <v>123</v>
      </c>
      <c r="C25" s="35"/>
      <c r="D25" s="36"/>
      <c r="E25" s="36"/>
      <c r="F25" s="36"/>
      <c r="G25" s="36"/>
      <c r="H25" s="36"/>
      <c r="I25" s="36"/>
      <c r="J25" s="37">
        <f t="shared" si="8"/>
        <v>0</v>
      </c>
      <c r="K25" s="35">
        <v>2</v>
      </c>
      <c r="L25" s="36">
        <v>0</v>
      </c>
      <c r="M25" s="37">
        <v>1</v>
      </c>
      <c r="N25" s="35"/>
      <c r="O25" s="36"/>
      <c r="P25" s="36"/>
      <c r="Q25" s="36"/>
      <c r="R25" s="37"/>
      <c r="S25" s="38"/>
      <c r="T25" s="39"/>
    </row>
    <row r="26" spans="1:20" ht="20.399999999999999" customHeight="1" thickBot="1">
      <c r="A26" s="231" t="s">
        <v>124</v>
      </c>
      <c r="B26" s="232"/>
      <c r="C26" s="17">
        <f t="shared" ref="C26:I26" si="9">SUM(C23:C25)</f>
        <v>4</v>
      </c>
      <c r="D26" s="18">
        <f t="shared" si="9"/>
        <v>0</v>
      </c>
      <c r="E26" s="18">
        <f t="shared" si="9"/>
        <v>0</v>
      </c>
      <c r="F26" s="18">
        <f t="shared" si="9"/>
        <v>0</v>
      </c>
      <c r="G26" s="18">
        <f t="shared" si="9"/>
        <v>0</v>
      </c>
      <c r="H26" s="18">
        <f t="shared" si="9"/>
        <v>0</v>
      </c>
      <c r="I26" s="18">
        <f t="shared" si="9"/>
        <v>0</v>
      </c>
      <c r="J26" s="19">
        <f t="shared" si="8"/>
        <v>4</v>
      </c>
      <c r="K26" s="17">
        <f t="shared" ref="K26:T26" si="10">SUM(K23:K25)</f>
        <v>16</v>
      </c>
      <c r="L26" s="18">
        <f t="shared" si="10"/>
        <v>7</v>
      </c>
      <c r="M26" s="19">
        <f t="shared" si="10"/>
        <v>10</v>
      </c>
      <c r="N26" s="17">
        <f t="shared" si="10"/>
        <v>0</v>
      </c>
      <c r="O26" s="18">
        <f t="shared" si="10"/>
        <v>0</v>
      </c>
      <c r="P26" s="18">
        <f t="shared" si="10"/>
        <v>0</v>
      </c>
      <c r="Q26" s="18">
        <f t="shared" si="10"/>
        <v>2</v>
      </c>
      <c r="R26" s="19">
        <f t="shared" si="10"/>
        <v>0</v>
      </c>
      <c r="S26" s="20">
        <f t="shared" si="10"/>
        <v>0</v>
      </c>
      <c r="T26" s="21">
        <f t="shared" si="10"/>
        <v>0</v>
      </c>
    </row>
    <row r="27" spans="1:20" ht="20.399999999999999" customHeight="1">
      <c r="A27" s="227" t="s">
        <v>125</v>
      </c>
      <c r="B27" s="63" t="s">
        <v>126</v>
      </c>
      <c r="C27" s="64">
        <v>10</v>
      </c>
      <c r="D27" s="65"/>
      <c r="E27" s="65"/>
      <c r="F27" s="65"/>
      <c r="G27" s="65"/>
      <c r="H27" s="65"/>
      <c r="I27" s="65">
        <v>1</v>
      </c>
      <c r="J27" s="8">
        <f t="shared" si="8"/>
        <v>11</v>
      </c>
      <c r="K27" s="64">
        <v>11</v>
      </c>
      <c r="L27" s="65">
        <v>3</v>
      </c>
      <c r="M27" s="66">
        <v>11</v>
      </c>
      <c r="N27" s="64"/>
      <c r="O27" s="65"/>
      <c r="P27" s="65"/>
      <c r="Q27" s="65"/>
      <c r="R27" s="66"/>
      <c r="S27" s="67"/>
      <c r="T27" s="68"/>
    </row>
    <row r="28" spans="1:20" ht="20.399999999999999" customHeight="1">
      <c r="A28" s="228"/>
      <c r="B28" s="11" t="s">
        <v>184</v>
      </c>
      <c r="C28" s="12">
        <v>5</v>
      </c>
      <c r="D28" s="13"/>
      <c r="E28" s="13"/>
      <c r="F28" s="13"/>
      <c r="G28" s="13"/>
      <c r="H28" s="13"/>
      <c r="I28" s="13"/>
      <c r="J28" s="14">
        <f t="shared" si="8"/>
        <v>5</v>
      </c>
      <c r="K28" s="12">
        <v>11</v>
      </c>
      <c r="L28" s="13">
        <v>3</v>
      </c>
      <c r="M28" s="14">
        <v>7</v>
      </c>
      <c r="N28" s="12"/>
      <c r="O28" s="13"/>
      <c r="P28" s="13"/>
      <c r="Q28" s="13"/>
      <c r="R28" s="14"/>
      <c r="S28" s="15"/>
      <c r="T28" s="16"/>
    </row>
    <row r="29" spans="1:20" ht="20.399999999999999" customHeight="1">
      <c r="A29" s="228"/>
      <c r="B29" s="69" t="s">
        <v>127</v>
      </c>
      <c r="C29" s="70">
        <v>14</v>
      </c>
      <c r="D29" s="71"/>
      <c r="E29" s="71"/>
      <c r="F29" s="71"/>
      <c r="G29" s="71"/>
      <c r="H29" s="71"/>
      <c r="I29" s="71"/>
      <c r="J29" s="60">
        <f t="shared" si="8"/>
        <v>14</v>
      </c>
      <c r="K29" s="70">
        <v>11</v>
      </c>
      <c r="L29" s="71">
        <v>3</v>
      </c>
      <c r="M29" s="72">
        <v>6</v>
      </c>
      <c r="N29" s="70"/>
      <c r="O29" s="71"/>
      <c r="P29" s="71">
        <v>1</v>
      </c>
      <c r="Q29" s="71"/>
      <c r="R29" s="72"/>
      <c r="S29" s="73"/>
      <c r="T29" s="74"/>
    </row>
    <row r="30" spans="1:20" ht="20.399999999999999" customHeight="1">
      <c r="A30" s="228"/>
      <c r="B30" s="11" t="s">
        <v>128</v>
      </c>
      <c r="C30" s="12">
        <v>13</v>
      </c>
      <c r="D30" s="13"/>
      <c r="E30" s="13"/>
      <c r="F30" s="13"/>
      <c r="G30" s="13"/>
      <c r="H30" s="13">
        <v>2</v>
      </c>
      <c r="I30" s="13"/>
      <c r="J30" s="14">
        <f t="shared" si="8"/>
        <v>15</v>
      </c>
      <c r="K30" s="12">
        <v>8</v>
      </c>
      <c r="L30" s="13">
        <v>6</v>
      </c>
      <c r="M30" s="14">
        <v>11</v>
      </c>
      <c r="N30" s="12"/>
      <c r="O30" s="13"/>
      <c r="P30" s="13"/>
      <c r="Q30" s="13"/>
      <c r="R30" s="14"/>
      <c r="S30" s="15"/>
      <c r="T30" s="16"/>
    </row>
    <row r="31" spans="1:20" ht="20.399999999999999" customHeight="1" thickBot="1">
      <c r="A31" s="231" t="s">
        <v>129</v>
      </c>
      <c r="B31" s="232"/>
      <c r="C31" s="40">
        <f>SUM(C27:C30)</f>
        <v>42</v>
      </c>
      <c r="D31" s="41">
        <f>SUM(D27:D30)</f>
        <v>0</v>
      </c>
      <c r="E31" s="41">
        <f t="shared" ref="E31:M31" si="11">SUM(E27:E30)</f>
        <v>0</v>
      </c>
      <c r="F31" s="41">
        <f t="shared" si="11"/>
        <v>0</v>
      </c>
      <c r="G31" s="41">
        <f t="shared" si="11"/>
        <v>0</v>
      </c>
      <c r="H31" s="41">
        <f t="shared" si="11"/>
        <v>2</v>
      </c>
      <c r="I31" s="41">
        <f t="shared" si="11"/>
        <v>1</v>
      </c>
      <c r="J31" s="42">
        <f t="shared" si="11"/>
        <v>45</v>
      </c>
      <c r="K31" s="17">
        <f t="shared" si="11"/>
        <v>41</v>
      </c>
      <c r="L31" s="18">
        <f t="shared" si="11"/>
        <v>15</v>
      </c>
      <c r="M31" s="19">
        <f t="shared" si="11"/>
        <v>35</v>
      </c>
      <c r="N31" s="17">
        <f t="shared" ref="N31:T31" si="12">SUM(N27:N30)</f>
        <v>0</v>
      </c>
      <c r="O31" s="18">
        <f t="shared" si="12"/>
        <v>0</v>
      </c>
      <c r="P31" s="18">
        <f t="shared" si="12"/>
        <v>1</v>
      </c>
      <c r="Q31" s="18">
        <f t="shared" si="12"/>
        <v>0</v>
      </c>
      <c r="R31" s="19">
        <f t="shared" si="12"/>
        <v>0</v>
      </c>
      <c r="S31" s="20">
        <f t="shared" si="12"/>
        <v>0</v>
      </c>
      <c r="T31" s="21">
        <f t="shared" si="12"/>
        <v>0</v>
      </c>
    </row>
    <row r="32" spans="1:20" ht="20.399999999999999" customHeight="1">
      <c r="A32" s="227" t="s">
        <v>130</v>
      </c>
      <c r="B32" s="5" t="s">
        <v>131</v>
      </c>
      <c r="C32" s="6">
        <v>1</v>
      </c>
      <c r="D32" s="7">
        <v>1</v>
      </c>
      <c r="E32" s="7"/>
      <c r="F32" s="7"/>
      <c r="G32" s="7"/>
      <c r="H32" s="7"/>
      <c r="I32" s="7"/>
      <c r="J32" s="8">
        <f>SUM(C32:I32)</f>
        <v>2</v>
      </c>
      <c r="K32" s="6">
        <v>1</v>
      </c>
      <c r="L32" s="7">
        <v>0</v>
      </c>
      <c r="M32" s="8">
        <v>0</v>
      </c>
      <c r="N32" s="6"/>
      <c r="O32" s="7"/>
      <c r="P32" s="7"/>
      <c r="Q32" s="7"/>
      <c r="R32" s="8"/>
      <c r="S32" s="9"/>
      <c r="T32" s="10"/>
    </row>
    <row r="33" spans="1:20" ht="20.399999999999999" customHeight="1">
      <c r="A33" s="228"/>
      <c r="B33" s="11" t="s">
        <v>132</v>
      </c>
      <c r="C33" s="12">
        <v>3</v>
      </c>
      <c r="D33" s="13">
        <v>8</v>
      </c>
      <c r="E33" s="13"/>
      <c r="F33" s="13">
        <v>1</v>
      </c>
      <c r="G33" s="13"/>
      <c r="H33" s="13"/>
      <c r="I33" s="13">
        <v>1</v>
      </c>
      <c r="J33" s="14">
        <f>SUM(C33:I33)</f>
        <v>13</v>
      </c>
      <c r="K33" s="12">
        <v>37</v>
      </c>
      <c r="L33" s="13">
        <v>11</v>
      </c>
      <c r="M33" s="14">
        <v>6</v>
      </c>
      <c r="N33" s="12"/>
      <c r="O33" s="13"/>
      <c r="P33" s="13"/>
      <c r="Q33" s="13"/>
      <c r="R33" s="14"/>
      <c r="S33" s="15"/>
      <c r="T33" s="16"/>
    </row>
    <row r="34" spans="1:20" ht="20.399999999999999" customHeight="1">
      <c r="A34" s="228"/>
      <c r="B34" s="51" t="s">
        <v>133</v>
      </c>
      <c r="C34" s="52">
        <v>1</v>
      </c>
      <c r="D34" s="53">
        <v>1</v>
      </c>
      <c r="E34" s="53"/>
      <c r="F34" s="53"/>
      <c r="G34" s="53"/>
      <c r="H34" s="53"/>
      <c r="I34" s="53"/>
      <c r="J34" s="54">
        <f>SUM(C34:I34)</f>
        <v>2</v>
      </c>
      <c r="K34" s="52">
        <v>13</v>
      </c>
      <c r="L34" s="53">
        <v>3</v>
      </c>
      <c r="M34" s="54">
        <v>2</v>
      </c>
      <c r="N34" s="52"/>
      <c r="O34" s="53"/>
      <c r="P34" s="53"/>
      <c r="Q34" s="53"/>
      <c r="R34" s="54"/>
      <c r="S34" s="55"/>
      <c r="T34" s="56"/>
    </row>
    <row r="35" spans="1:20" ht="20.399999999999999" customHeight="1" thickBot="1">
      <c r="A35" s="231" t="s">
        <v>134</v>
      </c>
      <c r="B35" s="232"/>
      <c r="C35" s="17">
        <f t="shared" ref="C35:I35" si="13">SUM(C32:C34)</f>
        <v>5</v>
      </c>
      <c r="D35" s="18">
        <f t="shared" si="13"/>
        <v>10</v>
      </c>
      <c r="E35" s="18">
        <f t="shared" si="13"/>
        <v>0</v>
      </c>
      <c r="F35" s="18">
        <f t="shared" si="13"/>
        <v>1</v>
      </c>
      <c r="G35" s="18">
        <f t="shared" si="13"/>
        <v>0</v>
      </c>
      <c r="H35" s="18">
        <f t="shared" si="13"/>
        <v>0</v>
      </c>
      <c r="I35" s="18">
        <f t="shared" si="13"/>
        <v>1</v>
      </c>
      <c r="J35" s="19">
        <f>SUM(C35:I35)</f>
        <v>17</v>
      </c>
      <c r="K35" s="17">
        <f t="shared" ref="K35:T35" si="14">SUM(K32:K34)</f>
        <v>51</v>
      </c>
      <c r="L35" s="18">
        <f t="shared" si="14"/>
        <v>14</v>
      </c>
      <c r="M35" s="19">
        <f t="shared" si="14"/>
        <v>8</v>
      </c>
      <c r="N35" s="17">
        <f t="shared" si="14"/>
        <v>0</v>
      </c>
      <c r="O35" s="75">
        <f t="shared" si="14"/>
        <v>0</v>
      </c>
      <c r="P35" s="75">
        <f t="shared" si="14"/>
        <v>0</v>
      </c>
      <c r="Q35" s="75">
        <f t="shared" si="14"/>
        <v>0</v>
      </c>
      <c r="R35" s="76">
        <f t="shared" si="14"/>
        <v>0</v>
      </c>
      <c r="S35" s="20">
        <f t="shared" si="14"/>
        <v>0</v>
      </c>
      <c r="T35" s="21">
        <f t="shared" si="14"/>
        <v>0</v>
      </c>
    </row>
    <row r="36" spans="1:20" ht="20.399999999999999" customHeight="1" thickBot="1">
      <c r="A36" s="233" t="s">
        <v>135</v>
      </c>
      <c r="B36" s="234"/>
      <c r="C36" s="77">
        <f t="shared" ref="C36:T36" si="15">SUM(C35,C31,C26,C22,C14,C10,C7)</f>
        <v>152</v>
      </c>
      <c r="D36" s="78">
        <f t="shared" si="15"/>
        <v>13</v>
      </c>
      <c r="E36" s="78">
        <f t="shared" si="15"/>
        <v>0</v>
      </c>
      <c r="F36" s="78">
        <f t="shared" si="15"/>
        <v>2</v>
      </c>
      <c r="G36" s="78">
        <f t="shared" si="15"/>
        <v>1</v>
      </c>
      <c r="H36" s="78">
        <f t="shared" si="15"/>
        <v>4</v>
      </c>
      <c r="I36" s="78">
        <f t="shared" si="15"/>
        <v>8</v>
      </c>
      <c r="J36" s="79">
        <f t="shared" si="15"/>
        <v>180</v>
      </c>
      <c r="K36" s="80">
        <f t="shared" si="15"/>
        <v>171</v>
      </c>
      <c r="L36" s="81">
        <f t="shared" si="15"/>
        <v>68</v>
      </c>
      <c r="M36" s="82">
        <f t="shared" si="15"/>
        <v>100</v>
      </c>
      <c r="N36" s="80">
        <f t="shared" si="15"/>
        <v>0</v>
      </c>
      <c r="O36" s="81">
        <f t="shared" si="15"/>
        <v>0</v>
      </c>
      <c r="P36" s="81">
        <f t="shared" si="15"/>
        <v>3</v>
      </c>
      <c r="Q36" s="81">
        <f t="shared" si="15"/>
        <v>3</v>
      </c>
      <c r="R36" s="82">
        <f t="shared" si="15"/>
        <v>0</v>
      </c>
      <c r="S36" s="83">
        <f t="shared" si="15"/>
        <v>1</v>
      </c>
      <c r="T36" s="84">
        <f t="shared" si="15"/>
        <v>3</v>
      </c>
    </row>
    <row r="37" spans="1:20">
      <c r="A37" s="85" t="s">
        <v>136</v>
      </c>
      <c r="B37" s="86"/>
      <c r="C37" s="87"/>
      <c r="D37" s="88"/>
      <c r="E37" s="87"/>
      <c r="F37" s="88"/>
      <c r="G37" s="88"/>
      <c r="H37" s="88"/>
      <c r="I37" s="87"/>
      <c r="J37" s="87"/>
      <c r="K37" s="87"/>
      <c r="L37" s="87"/>
      <c r="M37" s="88"/>
      <c r="N37" s="88"/>
      <c r="O37" s="88"/>
      <c r="P37" s="88"/>
      <c r="Q37" s="88"/>
      <c r="R37" s="88"/>
      <c r="S37" s="88"/>
      <c r="T37" s="88"/>
    </row>
  </sheetData>
  <mergeCells count="38">
    <mergeCell ref="A31:B31"/>
    <mergeCell ref="A32:A34"/>
    <mergeCell ref="A35:B35"/>
    <mergeCell ref="A36:B36"/>
    <mergeCell ref="A14:B14"/>
    <mergeCell ref="A15:A21"/>
    <mergeCell ref="A22:B22"/>
    <mergeCell ref="A23:A25"/>
    <mergeCell ref="A26:B26"/>
    <mergeCell ref="A27:A30"/>
    <mergeCell ref="A11:A13"/>
    <mergeCell ref="K3:L3"/>
    <mergeCell ref="M3:M4"/>
    <mergeCell ref="N3:N4"/>
    <mergeCell ref="O3:O4"/>
    <mergeCell ref="E3:E4"/>
    <mergeCell ref="F3:F4"/>
    <mergeCell ref="G3:G4"/>
    <mergeCell ref="H3:H4"/>
    <mergeCell ref="I3:I4"/>
    <mergeCell ref="A5:A6"/>
    <mergeCell ref="A7:B7"/>
    <mergeCell ref="A8:A9"/>
    <mergeCell ref="A10:B10"/>
    <mergeCell ref="A1:T1"/>
    <mergeCell ref="A2:A4"/>
    <mergeCell ref="B2:B4"/>
    <mergeCell ref="C2:J2"/>
    <mergeCell ref="K2:M2"/>
    <mergeCell ref="N2:R2"/>
    <mergeCell ref="S2:S4"/>
    <mergeCell ref="T2:T4"/>
    <mergeCell ref="C3:C4"/>
    <mergeCell ref="D3:D4"/>
    <mergeCell ref="R3:R4"/>
    <mergeCell ref="P3:P4"/>
    <mergeCell ref="Q3:Q4"/>
    <mergeCell ref="J3:J4"/>
  </mergeCells>
  <phoneticPr fontId="3" type="noConversion"/>
  <pageMargins left="0.31496062992125984" right="0.31496062992125984" top="0.3543307086614173" bottom="0.3543307086614173" header="0.31496062992125984" footer="0.31496062992125984"/>
  <pageSetup paperSize="9" scale="71"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203"/>
  <sheetViews>
    <sheetView view="pageBreakPreview" zoomScale="90" zoomScaleNormal="100" zoomScaleSheetLayoutView="90" workbookViewId="0">
      <pane ySplit="2" topLeftCell="A3" activePane="bottomLeft" state="frozen"/>
      <selection pane="bottomLeft" activeCell="G47" sqref="G47"/>
    </sheetView>
  </sheetViews>
  <sheetFormatPr defaultColWidth="9" defaultRowHeight="13.2"/>
  <cols>
    <col min="1" max="1" width="9.44140625" style="3" bestFit="1" customWidth="1"/>
    <col min="2" max="2" width="8.33203125" style="3" customWidth="1"/>
    <col min="3" max="3" width="11.21875" style="3" customWidth="1"/>
    <col min="4" max="4" width="11.44140625" style="4" customWidth="1"/>
    <col min="5" max="5" width="26.109375" style="3" customWidth="1"/>
    <col min="6" max="6" width="37.109375" style="3" customWidth="1"/>
    <col min="7" max="7" width="22" style="3" customWidth="1"/>
    <col min="8" max="9" width="10" style="3" bestFit="1" customWidth="1"/>
    <col min="10" max="10" width="12.44140625" style="3" customWidth="1"/>
    <col min="11" max="12" width="7.44140625" style="3" bestFit="1" customWidth="1"/>
    <col min="13" max="13" width="11.88671875" style="129" customWidth="1"/>
    <col min="14" max="14" width="11.33203125" style="3" customWidth="1"/>
    <col min="15" max="15" width="12.77734375" style="3" bestFit="1" customWidth="1"/>
    <col min="16" max="16" width="12.109375" style="3" customWidth="1"/>
    <col min="17" max="17" width="16.77734375" style="108" customWidth="1"/>
    <col min="18" max="18" width="10" style="3" customWidth="1"/>
    <col min="19" max="19" width="15.88671875" style="3" customWidth="1"/>
    <col min="20" max="21" width="10" style="3" customWidth="1"/>
    <col min="22" max="22" width="11.6640625" style="3" bestFit="1" customWidth="1"/>
    <col min="23" max="23" width="20.44140625" style="3" bestFit="1" customWidth="1"/>
    <col min="24" max="200" width="9" style="3"/>
    <col min="201" max="201" width="9.44140625" style="3" bestFit="1" customWidth="1"/>
    <col min="202" max="202" width="8.33203125" style="3" customWidth="1"/>
    <col min="203" max="203" width="11.21875" style="3" customWidth="1"/>
    <col min="204" max="204" width="8.77734375" style="3" customWidth="1"/>
    <col min="205" max="205" width="26.109375" style="3" customWidth="1"/>
    <col min="206" max="206" width="28.109375" style="3" customWidth="1"/>
    <col min="207" max="207" width="33.77734375" style="3" bestFit="1" customWidth="1"/>
    <col min="208" max="209" width="10" style="3" bestFit="1" customWidth="1"/>
    <col min="210" max="210" width="10.21875" style="3" bestFit="1" customWidth="1"/>
    <col min="211" max="212" width="7.44140625" style="3" bestFit="1" customWidth="1"/>
    <col min="213" max="213" width="8" style="3" bestFit="1" customWidth="1"/>
    <col min="214" max="214" width="3.88671875" style="3" bestFit="1" customWidth="1"/>
    <col min="215" max="215" width="4.77734375" style="3" bestFit="1" customWidth="1"/>
    <col min="216" max="216" width="6.109375" style="3" bestFit="1" customWidth="1"/>
    <col min="217" max="217" width="5.77734375" style="3" bestFit="1" customWidth="1"/>
    <col min="218" max="218" width="5.109375" style="3" bestFit="1" customWidth="1"/>
    <col min="219" max="219" width="2.88671875" style="3" bestFit="1" customWidth="1"/>
    <col min="220" max="220" width="6" style="3" bestFit="1" customWidth="1"/>
    <col min="221" max="221" width="10.33203125" style="3" bestFit="1" customWidth="1"/>
    <col min="222" max="222" width="12.77734375" style="3" bestFit="1" customWidth="1"/>
    <col min="223" max="223" width="9.88671875" style="3" bestFit="1" customWidth="1"/>
    <col min="224" max="224" width="13.44140625" style="3" bestFit="1" customWidth="1"/>
    <col min="225" max="226" width="5.44140625" style="3" bestFit="1" customWidth="1"/>
    <col min="227" max="227" width="10" style="3" bestFit="1" customWidth="1"/>
    <col min="228" max="228" width="10.21875" style="3" bestFit="1" customWidth="1"/>
    <col min="229" max="229" width="8.33203125" style="3" bestFit="1" customWidth="1"/>
    <col min="230" max="230" width="11.6640625" style="3" bestFit="1" customWidth="1"/>
    <col min="231" max="231" width="20.44140625" style="3" bestFit="1" customWidth="1"/>
    <col min="232" max="232" width="9.109375" style="3" bestFit="1" customWidth="1"/>
    <col min="233" max="233" width="8" style="3" bestFit="1" customWidth="1"/>
    <col min="234" max="234" width="15" style="3" customWidth="1"/>
    <col min="235" max="235" width="8.6640625" style="3" bestFit="1" customWidth="1"/>
    <col min="236" max="16384" width="9" style="3"/>
  </cols>
  <sheetData>
    <row r="1" spans="1:256" ht="34.5" customHeight="1">
      <c r="A1" s="240" t="s">
        <v>254</v>
      </c>
      <c r="B1" s="241"/>
      <c r="C1" s="241"/>
      <c r="D1" s="241"/>
      <c r="E1" s="241"/>
      <c r="F1" s="241"/>
      <c r="G1" s="241"/>
      <c r="H1" s="241"/>
      <c r="I1" s="241"/>
      <c r="J1" s="241"/>
      <c r="K1" s="241"/>
      <c r="L1" s="241"/>
      <c r="M1" s="241"/>
      <c r="N1" s="241"/>
      <c r="O1" s="241"/>
      <c r="P1" s="241"/>
      <c r="Q1" s="241"/>
      <c r="R1" s="241"/>
      <c r="S1" s="241"/>
      <c r="T1" s="241"/>
      <c r="U1" s="241"/>
      <c r="V1" s="241"/>
      <c r="W1" s="241"/>
    </row>
    <row r="2" spans="1:256" ht="102.75" customHeight="1">
      <c r="A2" s="114" t="s">
        <v>208</v>
      </c>
      <c r="B2" s="114" t="s">
        <v>209</v>
      </c>
      <c r="C2" s="114" t="s">
        <v>210</v>
      </c>
      <c r="D2" s="114" t="s">
        <v>211</v>
      </c>
      <c r="E2" s="114" t="s">
        <v>212</v>
      </c>
      <c r="F2" s="114" t="s">
        <v>213</v>
      </c>
      <c r="G2" s="114" t="s">
        <v>214</v>
      </c>
      <c r="H2" s="114" t="s">
        <v>215</v>
      </c>
      <c r="I2" s="114" t="s">
        <v>216</v>
      </c>
      <c r="J2" s="114" t="s">
        <v>217</v>
      </c>
      <c r="K2" s="114" t="s">
        <v>218</v>
      </c>
      <c r="L2" s="114" t="s">
        <v>219</v>
      </c>
      <c r="M2" s="114" t="s">
        <v>220</v>
      </c>
      <c r="N2" s="114" t="s">
        <v>221</v>
      </c>
      <c r="O2" s="114" t="s">
        <v>222</v>
      </c>
      <c r="P2" s="114" t="s">
        <v>223</v>
      </c>
      <c r="Q2" s="114" t="s">
        <v>224</v>
      </c>
      <c r="R2" s="114" t="s">
        <v>225</v>
      </c>
      <c r="S2" s="114" t="s">
        <v>226</v>
      </c>
      <c r="T2" s="114" t="s">
        <v>0</v>
      </c>
      <c r="U2" s="114" t="s">
        <v>1</v>
      </c>
      <c r="V2" s="114" t="s">
        <v>227</v>
      </c>
      <c r="W2" s="114" t="s">
        <v>228</v>
      </c>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row>
    <row r="3" spans="1:256" s="149" customFormat="1" ht="52.8">
      <c r="A3" s="144" t="s">
        <v>1295</v>
      </c>
      <c r="B3" s="136" t="s">
        <v>1297</v>
      </c>
      <c r="C3" s="136" t="s">
        <v>1298</v>
      </c>
      <c r="D3" s="136" t="s">
        <v>274</v>
      </c>
      <c r="E3" s="136" t="s">
        <v>275</v>
      </c>
      <c r="F3" s="136" t="s">
        <v>1299</v>
      </c>
      <c r="G3" s="136" t="s">
        <v>276</v>
      </c>
      <c r="H3" s="136" t="s">
        <v>187</v>
      </c>
      <c r="I3" s="136" t="s">
        <v>185</v>
      </c>
      <c r="J3" s="136" t="s">
        <v>277</v>
      </c>
      <c r="K3" s="136" t="s">
        <v>260</v>
      </c>
      <c r="L3" s="136" t="s">
        <v>75</v>
      </c>
      <c r="M3" s="136" t="s">
        <v>278</v>
      </c>
      <c r="N3" s="136"/>
      <c r="O3" s="136"/>
      <c r="P3" s="136"/>
      <c r="Q3" s="136" t="s">
        <v>279</v>
      </c>
      <c r="R3" s="136"/>
      <c r="S3" s="136"/>
      <c r="T3" s="136" t="s">
        <v>280</v>
      </c>
      <c r="U3" s="136"/>
      <c r="V3" s="136" t="s">
        <v>281</v>
      </c>
      <c r="W3" s="136" t="s">
        <v>282</v>
      </c>
      <c r="X3" s="148"/>
      <c r="Y3" s="148"/>
      <c r="Z3" s="148"/>
      <c r="AA3" s="148"/>
      <c r="AB3" s="148"/>
      <c r="AC3" s="148"/>
      <c r="AD3" s="148"/>
      <c r="AE3" s="148"/>
      <c r="AF3" s="148"/>
      <c r="AG3" s="148"/>
      <c r="AH3" s="148"/>
      <c r="AI3" s="148"/>
      <c r="AJ3" s="148"/>
      <c r="AK3" s="148"/>
      <c r="AL3" s="148"/>
      <c r="AM3" s="148"/>
      <c r="AN3" s="148"/>
    </row>
    <row r="4" spans="1:256" s="149" customFormat="1" ht="39.6">
      <c r="A4" s="144" t="s">
        <v>1296</v>
      </c>
      <c r="B4" s="136" t="s">
        <v>1300</v>
      </c>
      <c r="C4" s="136" t="s">
        <v>1298</v>
      </c>
      <c r="D4" s="136" t="s">
        <v>264</v>
      </c>
      <c r="E4" s="136" t="s">
        <v>265</v>
      </c>
      <c r="F4" s="136" t="s">
        <v>266</v>
      </c>
      <c r="G4" s="136" t="s">
        <v>267</v>
      </c>
      <c r="H4" s="136" t="s">
        <v>268</v>
      </c>
      <c r="I4" s="136" t="s">
        <v>185</v>
      </c>
      <c r="J4" s="136" t="s">
        <v>269</v>
      </c>
      <c r="K4" s="136" t="s">
        <v>260</v>
      </c>
      <c r="L4" s="136" t="s">
        <v>14</v>
      </c>
      <c r="M4" s="136" t="s">
        <v>261</v>
      </c>
      <c r="N4" s="136"/>
      <c r="O4" s="136"/>
      <c r="P4" s="136"/>
      <c r="Q4" s="136" t="s">
        <v>270</v>
      </c>
      <c r="R4" s="136"/>
      <c r="S4" s="136"/>
      <c r="T4" s="136" t="s">
        <v>271</v>
      </c>
      <c r="U4" s="136" t="s">
        <v>272</v>
      </c>
      <c r="V4" s="136" t="s">
        <v>263</v>
      </c>
      <c r="W4" s="136" t="s">
        <v>273</v>
      </c>
      <c r="X4" s="135"/>
      <c r="Y4" s="134"/>
      <c r="Z4" s="134"/>
      <c r="AA4" s="134"/>
      <c r="AB4" s="134"/>
      <c r="AC4" s="134"/>
      <c r="AD4" s="134"/>
      <c r="AE4" s="134"/>
      <c r="AF4" s="134"/>
      <c r="AG4" s="134"/>
      <c r="AH4" s="134"/>
      <c r="AI4" s="134"/>
      <c r="AJ4" s="134"/>
      <c r="AK4" s="134"/>
      <c r="AL4" s="134"/>
      <c r="AM4" s="134"/>
      <c r="AN4" s="134"/>
    </row>
    <row r="5" spans="1:256" s="148" customFormat="1" ht="52.8">
      <c r="A5" s="150">
        <v>3</v>
      </c>
      <c r="B5" s="151" t="s">
        <v>1301</v>
      </c>
      <c r="C5" s="151" t="s">
        <v>283</v>
      </c>
      <c r="D5" s="151" t="s">
        <v>284</v>
      </c>
      <c r="E5" s="151" t="s">
        <v>285</v>
      </c>
      <c r="F5" s="151" t="s">
        <v>286</v>
      </c>
      <c r="G5" s="151" t="s">
        <v>30</v>
      </c>
      <c r="H5" s="151">
        <v>13</v>
      </c>
      <c r="I5" s="151">
        <v>3</v>
      </c>
      <c r="J5" s="151">
        <v>2.15824E+16</v>
      </c>
      <c r="K5" s="151">
        <v>2023</v>
      </c>
      <c r="L5" s="151" t="s">
        <v>287</v>
      </c>
      <c r="M5" s="152" t="s">
        <v>2</v>
      </c>
      <c r="N5" s="151"/>
      <c r="O5" s="151"/>
      <c r="P5" s="151"/>
      <c r="Q5" s="151" t="s">
        <v>288</v>
      </c>
      <c r="R5" s="151"/>
      <c r="S5" s="151"/>
      <c r="T5" s="151" t="s">
        <v>31</v>
      </c>
      <c r="U5" s="151" t="s">
        <v>7</v>
      </c>
      <c r="V5" s="151" t="s">
        <v>289</v>
      </c>
      <c r="W5" s="151" t="str">
        <f>HYPERLINK("http://dx.doi.org/10.1177/21582440231179710","http://dx.doi.org/10.1177/21582440231179710")</f>
        <v>http://dx.doi.org/10.1177/21582440231179710</v>
      </c>
      <c r="X5" s="133"/>
      <c r="Y5" s="133"/>
      <c r="Z5" s="133"/>
      <c r="AA5" s="133"/>
      <c r="AB5" s="133"/>
      <c r="AC5" s="133"/>
      <c r="AD5" s="133"/>
      <c r="AE5" s="133"/>
      <c r="AF5" s="133"/>
      <c r="AG5" s="133"/>
      <c r="AH5" s="133"/>
      <c r="AI5" s="133"/>
      <c r="AJ5" s="133"/>
      <c r="AK5" s="133"/>
      <c r="AL5" s="133"/>
      <c r="AM5" s="133"/>
      <c r="AN5" s="133"/>
    </row>
    <row r="6" spans="1:256" s="4" customFormat="1" ht="21">
      <c r="A6" s="110"/>
      <c r="B6" s="110"/>
      <c r="C6" s="145" t="s">
        <v>229</v>
      </c>
      <c r="D6" s="109"/>
      <c r="E6" s="111"/>
      <c r="F6" s="111" t="s">
        <v>1268</v>
      </c>
      <c r="G6" s="111"/>
      <c r="H6" s="110"/>
      <c r="I6" s="110"/>
      <c r="J6" s="110"/>
      <c r="K6" s="110"/>
      <c r="L6" s="110"/>
      <c r="M6" s="110"/>
      <c r="N6" s="109"/>
      <c r="O6" s="110"/>
      <c r="P6" s="110"/>
      <c r="Q6" s="109"/>
      <c r="R6" s="110"/>
      <c r="S6" s="110"/>
      <c r="T6" s="110"/>
      <c r="U6" s="110"/>
      <c r="V6" s="110"/>
      <c r="W6" s="112"/>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149" customFormat="1" ht="52.8">
      <c r="A7" s="143" t="s">
        <v>1295</v>
      </c>
      <c r="B7" s="136" t="s">
        <v>1300</v>
      </c>
      <c r="C7" s="136" t="s">
        <v>1302</v>
      </c>
      <c r="D7" s="136" t="s">
        <v>290</v>
      </c>
      <c r="E7" s="137" t="s">
        <v>291</v>
      </c>
      <c r="F7" s="136" t="s">
        <v>292</v>
      </c>
      <c r="G7" s="136" t="s">
        <v>293</v>
      </c>
      <c r="H7" s="136" t="s">
        <v>294</v>
      </c>
      <c r="I7" s="136" t="s">
        <v>186</v>
      </c>
      <c r="J7" s="136" t="s">
        <v>295</v>
      </c>
      <c r="K7" s="136" t="s">
        <v>260</v>
      </c>
      <c r="L7" s="136" t="s">
        <v>193</v>
      </c>
      <c r="M7" s="136" t="s">
        <v>86</v>
      </c>
      <c r="N7" s="136"/>
      <c r="O7" s="136"/>
      <c r="P7" s="136"/>
      <c r="Q7" s="136" t="s">
        <v>199</v>
      </c>
      <c r="R7" s="136"/>
      <c r="S7" s="136"/>
      <c r="T7" s="136" t="s">
        <v>296</v>
      </c>
      <c r="U7" s="136"/>
      <c r="V7" s="136" t="s">
        <v>281</v>
      </c>
      <c r="W7" s="136" t="s">
        <v>297</v>
      </c>
      <c r="X7" s="133"/>
      <c r="Y7" s="133"/>
      <c r="Z7" s="133"/>
      <c r="AA7" s="133"/>
      <c r="AB7" s="133"/>
      <c r="AC7" s="133"/>
      <c r="AD7" s="133"/>
      <c r="AE7" s="133"/>
      <c r="AF7" s="133"/>
      <c r="AG7" s="133"/>
      <c r="AH7" s="133"/>
      <c r="AI7" s="133"/>
      <c r="AJ7" s="133"/>
      <c r="AK7" s="133"/>
      <c r="AL7" s="133"/>
      <c r="AM7" s="133"/>
      <c r="AN7" s="133"/>
    </row>
    <row r="8" spans="1:256" s="4" customFormat="1" ht="21">
      <c r="A8" s="110"/>
      <c r="B8" s="110"/>
      <c r="C8" s="145" t="s">
        <v>1269</v>
      </c>
      <c r="D8" s="109"/>
      <c r="E8" s="111"/>
      <c r="F8" s="111" t="s">
        <v>1270</v>
      </c>
      <c r="G8" s="111"/>
      <c r="H8" s="110"/>
      <c r="I8" s="110"/>
      <c r="J8" s="110"/>
      <c r="K8" s="110"/>
      <c r="L8" s="110"/>
      <c r="M8" s="110"/>
      <c r="N8" s="109"/>
      <c r="O8" s="110"/>
      <c r="P8" s="110"/>
      <c r="Q8" s="109"/>
      <c r="R8" s="110"/>
      <c r="S8" s="110"/>
      <c r="T8" s="110"/>
      <c r="U8" s="110"/>
      <c r="V8" s="110"/>
      <c r="W8" s="112"/>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149" customFormat="1" ht="52.8">
      <c r="A9" s="143" t="s">
        <v>1295</v>
      </c>
      <c r="B9" s="136" t="s">
        <v>1303</v>
      </c>
      <c r="C9" s="136" t="s">
        <v>1304</v>
      </c>
      <c r="D9" s="136" t="s">
        <v>305</v>
      </c>
      <c r="E9" s="137" t="s">
        <v>306</v>
      </c>
      <c r="F9" s="136" t="s">
        <v>307</v>
      </c>
      <c r="G9" s="136" t="s">
        <v>1305</v>
      </c>
      <c r="H9" s="136" t="s">
        <v>308</v>
      </c>
      <c r="I9" s="136"/>
      <c r="J9" s="136" t="s">
        <v>309</v>
      </c>
      <c r="K9" s="136" t="s">
        <v>260</v>
      </c>
      <c r="L9" s="136" t="s">
        <v>75</v>
      </c>
      <c r="M9" s="136" t="s">
        <v>310</v>
      </c>
      <c r="N9" s="136"/>
      <c r="O9" s="136"/>
      <c r="P9" s="136"/>
      <c r="Q9" s="136" t="s">
        <v>199</v>
      </c>
      <c r="R9" s="136"/>
      <c r="S9" s="136"/>
      <c r="T9" s="136" t="s">
        <v>311</v>
      </c>
      <c r="U9" s="136"/>
      <c r="V9" s="136" t="s">
        <v>281</v>
      </c>
      <c r="W9" s="136" t="s">
        <v>312</v>
      </c>
      <c r="X9" s="135"/>
      <c r="Y9" s="134"/>
      <c r="Z9" s="134"/>
      <c r="AA9" s="134"/>
      <c r="AB9" s="134"/>
      <c r="AC9" s="134"/>
      <c r="AD9" s="134"/>
      <c r="AE9" s="134"/>
      <c r="AF9" s="134"/>
      <c r="AG9" s="134"/>
      <c r="AH9" s="134"/>
      <c r="AI9" s="134"/>
      <c r="AJ9" s="134"/>
      <c r="AK9" s="134"/>
      <c r="AL9" s="134"/>
      <c r="AM9" s="134"/>
      <c r="AN9" s="134"/>
    </row>
    <row r="10" spans="1:256" s="149" customFormat="1" ht="52.8">
      <c r="A10" s="143" t="s">
        <v>1296</v>
      </c>
      <c r="B10" s="136" t="s">
        <v>1306</v>
      </c>
      <c r="C10" s="136" t="s">
        <v>1304</v>
      </c>
      <c r="D10" s="136" t="s">
        <v>305</v>
      </c>
      <c r="E10" s="137" t="s">
        <v>313</v>
      </c>
      <c r="F10" s="136" t="s">
        <v>314</v>
      </c>
      <c r="G10" s="136" t="s">
        <v>1307</v>
      </c>
      <c r="H10" s="136" t="s">
        <v>315</v>
      </c>
      <c r="I10" s="136"/>
      <c r="J10" s="136" t="s">
        <v>316</v>
      </c>
      <c r="K10" s="136" t="s">
        <v>260</v>
      </c>
      <c r="L10" s="136" t="s">
        <v>73</v>
      </c>
      <c r="M10" s="136" t="s">
        <v>1308</v>
      </c>
      <c r="N10" s="136"/>
      <c r="O10" s="136"/>
      <c r="P10" s="136"/>
      <c r="Q10" s="136" t="s">
        <v>199</v>
      </c>
      <c r="R10" s="136"/>
      <c r="S10" s="136"/>
      <c r="T10" s="136" t="s">
        <v>317</v>
      </c>
      <c r="U10" s="136"/>
      <c r="V10" s="136" t="s">
        <v>281</v>
      </c>
      <c r="W10" s="136" t="s">
        <v>318</v>
      </c>
      <c r="X10" s="133"/>
      <c r="Y10" s="133"/>
      <c r="Z10" s="133"/>
      <c r="AA10" s="133"/>
      <c r="AB10" s="133"/>
      <c r="AC10" s="133"/>
      <c r="AD10" s="133"/>
      <c r="AE10" s="133"/>
      <c r="AF10" s="133"/>
      <c r="AG10" s="133"/>
      <c r="AH10" s="133"/>
      <c r="AI10" s="133"/>
      <c r="AJ10" s="133"/>
      <c r="AK10" s="133"/>
      <c r="AL10" s="133"/>
      <c r="AM10" s="133"/>
      <c r="AN10" s="133"/>
    </row>
    <row r="11" spans="1:256" s="4" customFormat="1" ht="21">
      <c r="A11" s="110"/>
      <c r="B11" s="110"/>
      <c r="C11" s="145" t="s">
        <v>230</v>
      </c>
      <c r="D11" s="109"/>
      <c r="E11" s="111"/>
      <c r="F11" s="111" t="s">
        <v>1271</v>
      </c>
      <c r="G11" s="111"/>
      <c r="H11" s="110"/>
      <c r="I11" s="110"/>
      <c r="J11" s="110"/>
      <c r="K11" s="110"/>
      <c r="L11" s="110"/>
      <c r="M11" s="110"/>
      <c r="N11" s="109"/>
      <c r="O11" s="110"/>
      <c r="P11" s="110"/>
      <c r="Q11" s="109"/>
      <c r="R11" s="110"/>
      <c r="S11" s="110"/>
      <c r="T11" s="110"/>
      <c r="U11" s="110"/>
      <c r="V11" s="110"/>
      <c r="W11" s="112"/>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149" customFormat="1" ht="27.6">
      <c r="A12" s="143" t="s">
        <v>1295</v>
      </c>
      <c r="B12" s="136" t="s">
        <v>1306</v>
      </c>
      <c r="C12" s="136" t="s">
        <v>1309</v>
      </c>
      <c r="D12" s="136" t="s">
        <v>298</v>
      </c>
      <c r="E12" s="136" t="s">
        <v>299</v>
      </c>
      <c r="F12" s="136" t="s">
        <v>1310</v>
      </c>
      <c r="G12" s="136" t="s">
        <v>300</v>
      </c>
      <c r="H12" s="136" t="s">
        <v>294</v>
      </c>
      <c r="I12" s="136" t="s">
        <v>185</v>
      </c>
      <c r="J12" s="136" t="s">
        <v>301</v>
      </c>
      <c r="K12" s="136" t="s">
        <v>260</v>
      </c>
      <c r="L12" s="136" t="s">
        <v>75</v>
      </c>
      <c r="M12" s="136" t="s">
        <v>302</v>
      </c>
      <c r="N12" s="136"/>
      <c r="O12" s="136"/>
      <c r="P12" s="136"/>
      <c r="Q12" s="136" t="s">
        <v>279</v>
      </c>
      <c r="R12" s="136"/>
      <c r="S12" s="136"/>
      <c r="T12" s="136" t="s">
        <v>303</v>
      </c>
      <c r="U12" s="136"/>
      <c r="V12" s="136" t="s">
        <v>281</v>
      </c>
      <c r="W12" s="136" t="s">
        <v>304</v>
      </c>
      <c r="X12" s="148"/>
    </row>
    <row r="13" spans="1:256" s="149" customFormat="1" ht="39.6">
      <c r="A13" s="150">
        <v>2</v>
      </c>
      <c r="B13" s="151" t="s">
        <v>1311</v>
      </c>
      <c r="C13" s="151" t="s">
        <v>319</v>
      </c>
      <c r="D13" s="151" t="s">
        <v>320</v>
      </c>
      <c r="E13" s="151" t="s">
        <v>321</v>
      </c>
      <c r="F13" s="151" t="s">
        <v>322</v>
      </c>
      <c r="G13" s="151" t="s">
        <v>323</v>
      </c>
      <c r="H13" s="151">
        <v>13</v>
      </c>
      <c r="I13" s="151">
        <v>8</v>
      </c>
      <c r="J13" s="151">
        <v>629</v>
      </c>
      <c r="K13" s="151">
        <v>2023</v>
      </c>
      <c r="L13" s="151" t="s">
        <v>324</v>
      </c>
      <c r="M13" s="152" t="s">
        <v>205</v>
      </c>
      <c r="N13" s="151"/>
      <c r="O13" s="151"/>
      <c r="P13" s="151"/>
      <c r="Q13" s="151" t="s">
        <v>325</v>
      </c>
      <c r="R13" s="151"/>
      <c r="S13" s="151"/>
      <c r="T13" s="151" t="s">
        <v>7</v>
      </c>
      <c r="U13" s="151" t="s">
        <v>326</v>
      </c>
      <c r="V13" s="151" t="s">
        <v>289</v>
      </c>
      <c r="W13" s="151" t="str">
        <f>HYPERLINK("http://dx.doi.org/10.3390/bs13080629","http://dx.doi.org/10.3390/bs13080629")</f>
        <v>http://dx.doi.org/10.3390/bs13080629</v>
      </c>
      <c r="X13" s="148"/>
    </row>
    <row r="14" spans="1:256" s="149" customFormat="1" ht="39.6">
      <c r="A14" s="153">
        <v>3</v>
      </c>
      <c r="B14" s="151" t="s">
        <v>1311</v>
      </c>
      <c r="C14" s="154" t="s">
        <v>319</v>
      </c>
      <c r="D14" s="154" t="s">
        <v>327</v>
      </c>
      <c r="E14" s="154" t="s">
        <v>328</v>
      </c>
      <c r="F14" s="154" t="s">
        <v>329</v>
      </c>
      <c r="G14" s="154" t="s">
        <v>330</v>
      </c>
      <c r="H14" s="154">
        <v>125</v>
      </c>
      <c r="I14" s="154">
        <v>8</v>
      </c>
      <c r="J14" s="154" t="s">
        <v>331</v>
      </c>
      <c r="K14" s="154">
        <v>2023</v>
      </c>
      <c r="L14" s="154" t="s">
        <v>332</v>
      </c>
      <c r="M14" s="155" t="s">
        <v>333</v>
      </c>
      <c r="N14" s="154"/>
      <c r="O14" s="154"/>
      <c r="P14" s="154"/>
      <c r="Q14" s="154" t="s">
        <v>334</v>
      </c>
      <c r="R14" s="154"/>
      <c r="S14" s="154"/>
      <c r="T14" s="154" t="s">
        <v>335</v>
      </c>
      <c r="U14" s="154" t="s">
        <v>336</v>
      </c>
      <c r="V14" s="154" t="s">
        <v>289</v>
      </c>
      <c r="W14" s="154" t="str">
        <f>HYPERLINK("http://dx.doi.org/10.1108/BFJ-05-2022-0434","http://dx.doi.org/10.1108/BFJ-05-2022-0434")</f>
        <v>http://dx.doi.org/10.1108/BFJ-05-2022-0434</v>
      </c>
      <c r="X14" s="148"/>
      <c r="Y14" s="148"/>
      <c r="Z14" s="148"/>
      <c r="AA14" s="148"/>
      <c r="AB14" s="148"/>
      <c r="AC14" s="148"/>
      <c r="AD14" s="148"/>
      <c r="AE14" s="148"/>
      <c r="AF14" s="148"/>
      <c r="AG14" s="148"/>
      <c r="AH14" s="148"/>
      <c r="AI14" s="148"/>
      <c r="AJ14" s="148"/>
      <c r="AK14" s="148"/>
      <c r="AL14" s="148"/>
      <c r="AM14" s="148"/>
      <c r="AN14" s="148"/>
    </row>
    <row r="15" spans="1:256" s="148" customFormat="1" ht="52.8">
      <c r="A15" s="153">
        <v>4</v>
      </c>
      <c r="B15" s="151" t="s">
        <v>1311</v>
      </c>
      <c r="C15" s="154" t="s">
        <v>319</v>
      </c>
      <c r="D15" s="154" t="s">
        <v>327</v>
      </c>
      <c r="E15" s="154" t="s">
        <v>337</v>
      </c>
      <c r="F15" s="154" t="s">
        <v>206</v>
      </c>
      <c r="G15" s="154" t="s">
        <v>59</v>
      </c>
      <c r="H15" s="154">
        <v>15</v>
      </c>
      <c r="I15" s="154">
        <v>6</v>
      </c>
      <c r="J15" s="154">
        <v>5476</v>
      </c>
      <c r="K15" s="154">
        <v>2023</v>
      </c>
      <c r="L15" s="154" t="s">
        <v>338</v>
      </c>
      <c r="M15" s="155" t="s">
        <v>1272</v>
      </c>
      <c r="N15" s="154"/>
      <c r="O15" s="154"/>
      <c r="P15" s="154"/>
      <c r="Q15" s="154" t="s">
        <v>325</v>
      </c>
      <c r="R15" s="154"/>
      <c r="S15" s="154"/>
      <c r="T15" s="154" t="s">
        <v>7</v>
      </c>
      <c r="U15" s="154" t="s">
        <v>60</v>
      </c>
      <c r="V15" s="154" t="s">
        <v>289</v>
      </c>
      <c r="W15" s="154" t="str">
        <f>HYPERLINK("http://dx.doi.org/10.3390/su15065476","http://dx.doi.org/10.3390/su15065476")</f>
        <v>http://dx.doi.org/10.3390/su15065476</v>
      </c>
    </row>
    <row r="16" spans="1:256" s="4" customFormat="1" ht="21">
      <c r="A16" s="110"/>
      <c r="B16" s="110"/>
      <c r="C16" s="145" t="s">
        <v>231</v>
      </c>
      <c r="D16" s="109"/>
      <c r="E16" s="111"/>
      <c r="F16" s="113" t="s">
        <v>1273</v>
      </c>
      <c r="G16" s="111"/>
      <c r="H16" s="110"/>
      <c r="I16" s="110"/>
      <c r="J16" s="110"/>
      <c r="K16" s="110"/>
      <c r="L16" s="110"/>
      <c r="M16" s="110"/>
      <c r="N16" s="109"/>
      <c r="O16" s="110"/>
      <c r="P16" s="110"/>
      <c r="Q16" s="109"/>
      <c r="R16" s="110"/>
      <c r="S16" s="110"/>
      <c r="T16" s="110"/>
      <c r="U16" s="110"/>
      <c r="V16" s="110"/>
      <c r="W16" s="112"/>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149" customFormat="1" ht="52.8">
      <c r="A17" s="143" t="s">
        <v>1295</v>
      </c>
      <c r="B17" s="136" t="s">
        <v>1312</v>
      </c>
      <c r="C17" s="136" t="s">
        <v>1313</v>
      </c>
      <c r="D17" s="136" t="s">
        <v>340</v>
      </c>
      <c r="E17" s="137" t="s">
        <v>341</v>
      </c>
      <c r="F17" s="136" t="s">
        <v>342</v>
      </c>
      <c r="G17" s="136" t="s">
        <v>343</v>
      </c>
      <c r="H17" s="136" t="s">
        <v>189</v>
      </c>
      <c r="I17" s="136" t="s">
        <v>185</v>
      </c>
      <c r="J17" s="136" t="s">
        <v>344</v>
      </c>
      <c r="K17" s="136" t="s">
        <v>260</v>
      </c>
      <c r="L17" s="136" t="s">
        <v>193</v>
      </c>
      <c r="M17" s="138" t="s">
        <v>333</v>
      </c>
      <c r="N17" s="136"/>
      <c r="O17" s="136"/>
      <c r="P17" s="136"/>
      <c r="Q17" s="136" t="s">
        <v>262</v>
      </c>
      <c r="R17" s="136"/>
      <c r="S17" s="136"/>
      <c r="T17" s="136" t="s">
        <v>345</v>
      </c>
      <c r="U17" s="136" t="s">
        <v>345</v>
      </c>
      <c r="V17" s="136" t="s">
        <v>263</v>
      </c>
      <c r="W17" s="136" t="s">
        <v>346</v>
      </c>
      <c r="X17" s="135"/>
      <c r="Y17" s="134"/>
      <c r="Z17" s="134"/>
      <c r="AA17" s="134"/>
      <c r="AB17" s="134"/>
      <c r="AC17" s="134"/>
      <c r="AD17" s="134"/>
      <c r="AE17" s="134"/>
      <c r="AF17" s="134"/>
      <c r="AG17" s="134"/>
      <c r="AH17" s="134"/>
      <c r="AI17" s="134"/>
      <c r="AJ17" s="134"/>
      <c r="AK17" s="134"/>
      <c r="AL17" s="134"/>
      <c r="AM17" s="134"/>
      <c r="AN17" s="134"/>
    </row>
    <row r="18" spans="1:256" s="149" customFormat="1" ht="52.8">
      <c r="A18" s="150">
        <v>2</v>
      </c>
      <c r="B18" s="151" t="s">
        <v>1314</v>
      </c>
      <c r="C18" s="156" t="s">
        <v>355</v>
      </c>
      <c r="D18" s="151" t="s">
        <v>347</v>
      </c>
      <c r="E18" s="151" t="s">
        <v>348</v>
      </c>
      <c r="F18" s="151" t="s">
        <v>349</v>
      </c>
      <c r="G18" s="151" t="s">
        <v>350</v>
      </c>
      <c r="H18" s="151">
        <v>290</v>
      </c>
      <c r="I18" s="151" t="s">
        <v>7</v>
      </c>
      <c r="J18" s="151">
        <v>108588</v>
      </c>
      <c r="K18" s="151">
        <v>2023</v>
      </c>
      <c r="L18" s="151" t="s">
        <v>351</v>
      </c>
      <c r="M18" s="152" t="s">
        <v>333</v>
      </c>
      <c r="N18" s="151"/>
      <c r="O18" s="151"/>
      <c r="P18" s="151"/>
      <c r="Q18" s="151" t="s">
        <v>352</v>
      </c>
      <c r="R18" s="151"/>
      <c r="S18" s="151"/>
      <c r="T18" s="151" t="s">
        <v>353</v>
      </c>
      <c r="U18" s="151" t="s">
        <v>354</v>
      </c>
      <c r="V18" s="151" t="s">
        <v>289</v>
      </c>
      <c r="W18" s="151" t="str">
        <f>HYPERLINK("http://dx.doi.org/10.1016/j.agwat.2023.108588","http://dx.doi.org/10.1016/j.agwat.2023.108588")</f>
        <v>http://dx.doi.org/10.1016/j.agwat.2023.108588</v>
      </c>
      <c r="X18" s="148"/>
    </row>
    <row r="19" spans="1:256" s="149" customFormat="1" ht="39.6">
      <c r="A19" s="153">
        <v>3</v>
      </c>
      <c r="B19" s="154" t="s">
        <v>1314</v>
      </c>
      <c r="C19" s="154" t="s">
        <v>355</v>
      </c>
      <c r="D19" s="154" t="s">
        <v>347</v>
      </c>
      <c r="E19" s="154" t="s">
        <v>356</v>
      </c>
      <c r="F19" s="154" t="s">
        <v>357</v>
      </c>
      <c r="G19" s="154" t="s">
        <v>358</v>
      </c>
      <c r="H19" s="154">
        <v>54</v>
      </c>
      <c r="I19" s="154">
        <v>12</v>
      </c>
      <c r="J19" s="154" t="s">
        <v>359</v>
      </c>
      <c r="K19" s="154">
        <v>2023</v>
      </c>
      <c r="L19" s="154">
        <v>12</v>
      </c>
      <c r="M19" s="155" t="s">
        <v>333</v>
      </c>
      <c r="N19" s="154"/>
      <c r="O19" s="154"/>
      <c r="P19" s="154"/>
      <c r="Q19" s="154" t="s">
        <v>334</v>
      </c>
      <c r="R19" s="154"/>
      <c r="S19" s="154"/>
      <c r="T19" s="154" t="s">
        <v>360</v>
      </c>
      <c r="U19" s="154" t="s">
        <v>361</v>
      </c>
      <c r="V19" s="154" t="s">
        <v>289</v>
      </c>
      <c r="W19" s="154" t="str">
        <f>HYPERLINK("http://dx.doi.org/10.2166/nh.2023.097","http://dx.doi.org/10.2166/nh.2023.097")</f>
        <v>http://dx.doi.org/10.2166/nh.2023.097</v>
      </c>
      <c r="X19" s="133"/>
      <c r="Y19" s="133"/>
      <c r="Z19" s="133"/>
      <c r="AA19" s="133"/>
      <c r="AB19" s="133"/>
      <c r="AC19" s="133"/>
      <c r="AD19" s="133"/>
      <c r="AE19" s="133"/>
      <c r="AF19" s="133"/>
      <c r="AG19" s="133"/>
      <c r="AH19" s="133"/>
      <c r="AI19" s="133"/>
      <c r="AJ19" s="133"/>
      <c r="AK19" s="133"/>
      <c r="AL19" s="133"/>
      <c r="AM19" s="133"/>
      <c r="AN19" s="133"/>
    </row>
    <row r="20" spans="1:256" s="149" customFormat="1" ht="52.8">
      <c r="A20" s="153">
        <v>4</v>
      </c>
      <c r="B20" s="154" t="s">
        <v>1314</v>
      </c>
      <c r="C20" s="154" t="s">
        <v>355</v>
      </c>
      <c r="D20" s="154" t="s">
        <v>347</v>
      </c>
      <c r="E20" s="154" t="s">
        <v>362</v>
      </c>
      <c r="F20" s="154" t="s">
        <v>363</v>
      </c>
      <c r="G20" s="154" t="s">
        <v>364</v>
      </c>
      <c r="H20" s="154">
        <v>25</v>
      </c>
      <c r="I20" s="154">
        <v>3</v>
      </c>
      <c r="J20" s="154" t="s">
        <v>365</v>
      </c>
      <c r="K20" s="154">
        <v>2023</v>
      </c>
      <c r="L20" s="154" t="s">
        <v>366</v>
      </c>
      <c r="M20" s="155" t="s">
        <v>333</v>
      </c>
      <c r="N20" s="154"/>
      <c r="O20" s="154"/>
      <c r="P20" s="154"/>
      <c r="Q20" s="154" t="s">
        <v>334</v>
      </c>
      <c r="R20" s="154"/>
      <c r="S20" s="154"/>
      <c r="T20" s="154" t="s">
        <v>367</v>
      </c>
      <c r="U20" s="154" t="s">
        <v>368</v>
      </c>
      <c r="V20" s="154" t="s">
        <v>289</v>
      </c>
      <c r="W20" s="154" t="str">
        <f>HYPERLINK("http://dx.doi.org/10.2166/hydro.2023.124","http://dx.doi.org/10.2166/hydro.2023.124")</f>
        <v>http://dx.doi.org/10.2166/hydro.2023.124</v>
      </c>
      <c r="X20" s="133"/>
      <c r="Y20" s="133"/>
      <c r="Z20" s="133"/>
      <c r="AA20" s="133"/>
      <c r="AB20" s="133"/>
      <c r="AC20" s="133"/>
      <c r="AD20" s="133"/>
      <c r="AE20" s="133"/>
      <c r="AF20" s="133"/>
      <c r="AG20" s="133"/>
      <c r="AH20" s="133"/>
      <c r="AI20" s="133"/>
      <c r="AJ20" s="133"/>
      <c r="AK20" s="133"/>
      <c r="AL20" s="133"/>
      <c r="AM20" s="133"/>
      <c r="AN20" s="133"/>
    </row>
    <row r="21" spans="1:256" s="134" customFormat="1" ht="39.6">
      <c r="A21" s="150">
        <v>5</v>
      </c>
      <c r="B21" s="154" t="s">
        <v>1314</v>
      </c>
      <c r="C21" s="151" t="s">
        <v>355</v>
      </c>
      <c r="D21" s="151" t="s">
        <v>369</v>
      </c>
      <c r="E21" s="151" t="s">
        <v>370</v>
      </c>
      <c r="F21" s="151" t="s">
        <v>371</v>
      </c>
      <c r="G21" s="151" t="s">
        <v>49</v>
      </c>
      <c r="H21" s="151">
        <v>15</v>
      </c>
      <c r="I21" s="151">
        <v>1</v>
      </c>
      <c r="J21" s="151">
        <v>123</v>
      </c>
      <c r="K21" s="151">
        <v>2023</v>
      </c>
      <c r="L21" s="151" t="s">
        <v>372</v>
      </c>
      <c r="M21" s="152" t="s">
        <v>333</v>
      </c>
      <c r="N21" s="151"/>
      <c r="O21" s="151"/>
      <c r="P21" s="151"/>
      <c r="Q21" s="151" t="s">
        <v>325</v>
      </c>
      <c r="R21" s="151"/>
      <c r="S21" s="151"/>
      <c r="T21" s="151" t="s">
        <v>7</v>
      </c>
      <c r="U21" s="151" t="s">
        <v>50</v>
      </c>
      <c r="V21" s="151" t="s">
        <v>289</v>
      </c>
      <c r="W21" s="151" t="str">
        <f>HYPERLINK("http://dx.doi.org/10.3390/w15010123","http://dx.doi.org/10.3390/w15010123")</f>
        <v>http://dx.doi.org/10.3390/w15010123</v>
      </c>
      <c r="X21" s="148"/>
      <c r="Y21" s="149"/>
      <c r="Z21" s="149"/>
      <c r="AA21" s="149"/>
      <c r="AB21" s="149"/>
      <c r="AC21" s="149"/>
      <c r="AD21" s="149"/>
      <c r="AE21" s="149"/>
      <c r="AF21" s="149"/>
      <c r="AG21" s="149"/>
      <c r="AH21" s="149"/>
      <c r="AI21" s="149"/>
      <c r="AJ21" s="149"/>
      <c r="AK21" s="149"/>
      <c r="AL21" s="149"/>
      <c r="AM21" s="149"/>
      <c r="AN21" s="149"/>
    </row>
    <row r="22" spans="1:256" s="157" customFormat="1" ht="67.2">
      <c r="A22" s="143" t="s">
        <v>1344</v>
      </c>
      <c r="B22" s="136" t="s">
        <v>1315</v>
      </c>
      <c r="C22" s="136" t="s">
        <v>1313</v>
      </c>
      <c r="D22" s="136" t="s">
        <v>373</v>
      </c>
      <c r="E22" s="136" t="s">
        <v>374</v>
      </c>
      <c r="F22" s="136" t="s">
        <v>375</v>
      </c>
      <c r="G22" s="136" t="s">
        <v>376</v>
      </c>
      <c r="H22" s="136" t="s">
        <v>377</v>
      </c>
      <c r="I22" s="136" t="s">
        <v>192</v>
      </c>
      <c r="J22" s="136" t="s">
        <v>378</v>
      </c>
      <c r="K22" s="136" t="s">
        <v>260</v>
      </c>
      <c r="L22" s="136" t="s">
        <v>6</v>
      </c>
      <c r="M22" s="136" t="s">
        <v>1264</v>
      </c>
      <c r="N22" s="136"/>
      <c r="O22" s="136"/>
      <c r="P22" s="136"/>
      <c r="Q22" s="136" t="s">
        <v>199</v>
      </c>
      <c r="R22" s="136"/>
      <c r="S22" s="138"/>
      <c r="T22" s="136" t="s">
        <v>379</v>
      </c>
      <c r="U22" s="136"/>
      <c r="V22" s="136" t="s">
        <v>263</v>
      </c>
      <c r="W22" s="136" t="s">
        <v>380</v>
      </c>
      <c r="X22" s="135"/>
      <c r="Y22" s="134"/>
      <c r="Z22" s="134"/>
      <c r="AA22" s="134"/>
      <c r="AB22" s="134"/>
      <c r="AC22" s="134"/>
      <c r="AD22" s="134"/>
      <c r="AE22" s="134"/>
      <c r="AF22" s="134"/>
      <c r="AG22" s="134"/>
      <c r="AH22" s="134"/>
      <c r="AI22" s="134"/>
      <c r="AJ22" s="134"/>
      <c r="AK22" s="134"/>
      <c r="AL22" s="134"/>
      <c r="AM22" s="134"/>
      <c r="AN22" s="134"/>
    </row>
    <row r="23" spans="1:256" s="134" customFormat="1" ht="52.8">
      <c r="A23" s="153">
        <v>7</v>
      </c>
      <c r="B23" s="154" t="s">
        <v>1314</v>
      </c>
      <c r="C23" s="154" t="s">
        <v>355</v>
      </c>
      <c r="D23" s="154" t="s">
        <v>381</v>
      </c>
      <c r="E23" s="154" t="s">
        <v>382</v>
      </c>
      <c r="F23" s="154" t="s">
        <v>383</v>
      </c>
      <c r="G23" s="154" t="s">
        <v>49</v>
      </c>
      <c r="H23" s="154">
        <v>15</v>
      </c>
      <c r="I23" s="154">
        <v>22</v>
      </c>
      <c r="J23" s="154">
        <v>3941</v>
      </c>
      <c r="K23" s="154">
        <v>2023</v>
      </c>
      <c r="L23" s="154" t="s">
        <v>384</v>
      </c>
      <c r="M23" s="155" t="s">
        <v>333</v>
      </c>
      <c r="N23" s="154"/>
      <c r="O23" s="154"/>
      <c r="P23" s="154"/>
      <c r="Q23" s="154" t="s">
        <v>325</v>
      </c>
      <c r="R23" s="154"/>
      <c r="S23" s="154"/>
      <c r="T23" s="154" t="s">
        <v>7</v>
      </c>
      <c r="U23" s="154" t="s">
        <v>50</v>
      </c>
      <c r="V23" s="154" t="s">
        <v>289</v>
      </c>
      <c r="W23" s="154" t="str">
        <f>HYPERLINK("http://dx.doi.org/10.3390/w15223941","http://dx.doi.org/10.3390/w15223941")</f>
        <v>http://dx.doi.org/10.3390/w15223941</v>
      </c>
      <c r="X23" s="133"/>
      <c r="Y23" s="133"/>
      <c r="Z23" s="133"/>
      <c r="AA23" s="133"/>
      <c r="AB23" s="133"/>
      <c r="AC23" s="133"/>
      <c r="AD23" s="133"/>
      <c r="AE23" s="133"/>
      <c r="AF23" s="133"/>
      <c r="AG23" s="133"/>
      <c r="AH23" s="133"/>
      <c r="AI23" s="133"/>
      <c r="AJ23" s="133"/>
      <c r="AK23" s="133"/>
      <c r="AL23" s="133"/>
      <c r="AM23" s="133"/>
      <c r="AN23" s="133"/>
    </row>
    <row r="24" spans="1:256" s="134" customFormat="1" ht="52.8">
      <c r="A24" s="150">
        <v>8</v>
      </c>
      <c r="B24" s="154" t="s">
        <v>1314</v>
      </c>
      <c r="C24" s="151" t="s">
        <v>355</v>
      </c>
      <c r="D24" s="151" t="s">
        <v>381</v>
      </c>
      <c r="E24" s="151" t="s">
        <v>385</v>
      </c>
      <c r="F24" s="151" t="s">
        <v>386</v>
      </c>
      <c r="G24" s="151" t="s">
        <v>387</v>
      </c>
      <c r="H24" s="151">
        <v>276</v>
      </c>
      <c r="I24" s="151" t="s">
        <v>7</v>
      </c>
      <c r="J24" s="151">
        <v>114208</v>
      </c>
      <c r="K24" s="151">
        <v>2023</v>
      </c>
      <c r="L24" s="151" t="s">
        <v>388</v>
      </c>
      <c r="M24" s="152" t="s">
        <v>333</v>
      </c>
      <c r="N24" s="151"/>
      <c r="O24" s="151"/>
      <c r="P24" s="151"/>
      <c r="Q24" s="151" t="s">
        <v>334</v>
      </c>
      <c r="R24" s="151"/>
      <c r="S24" s="151"/>
      <c r="T24" s="151" t="s">
        <v>389</v>
      </c>
      <c r="U24" s="151" t="s">
        <v>390</v>
      </c>
      <c r="V24" s="151" t="s">
        <v>289</v>
      </c>
      <c r="W24" s="151" t="str">
        <f>HYPERLINK("http://dx.doi.org/10.1016/j.oceaneng.2023.114208","http://dx.doi.org/10.1016/j.oceaneng.2023.114208")</f>
        <v>http://dx.doi.org/10.1016/j.oceaneng.2023.114208</v>
      </c>
      <c r="X24" s="148"/>
      <c r="Y24" s="149"/>
      <c r="Z24" s="149"/>
      <c r="AA24" s="149"/>
      <c r="AB24" s="149"/>
      <c r="AC24" s="149"/>
      <c r="AD24" s="149"/>
      <c r="AE24" s="149"/>
      <c r="AF24" s="149"/>
      <c r="AG24" s="149"/>
      <c r="AH24" s="149"/>
      <c r="AI24" s="149"/>
      <c r="AJ24" s="149"/>
      <c r="AK24" s="149"/>
      <c r="AL24" s="149"/>
      <c r="AM24" s="149"/>
      <c r="AN24" s="149"/>
    </row>
    <row r="25" spans="1:256" s="149" customFormat="1" ht="39.6">
      <c r="A25" s="150">
        <v>9</v>
      </c>
      <c r="B25" s="154" t="s">
        <v>1314</v>
      </c>
      <c r="C25" s="151" t="s">
        <v>355</v>
      </c>
      <c r="D25" s="151" t="s">
        <v>381</v>
      </c>
      <c r="E25" s="151" t="s">
        <v>391</v>
      </c>
      <c r="F25" s="151" t="s">
        <v>392</v>
      </c>
      <c r="G25" s="151" t="s">
        <v>393</v>
      </c>
      <c r="H25" s="151">
        <v>21</v>
      </c>
      <c r="I25" s="151">
        <v>4</v>
      </c>
      <c r="J25" s="151" t="s">
        <v>394</v>
      </c>
      <c r="K25" s="151">
        <v>2023</v>
      </c>
      <c r="L25" s="151" t="s">
        <v>395</v>
      </c>
      <c r="M25" s="152" t="s">
        <v>333</v>
      </c>
      <c r="N25" s="151"/>
      <c r="O25" s="151"/>
      <c r="P25" s="151"/>
      <c r="Q25" s="151" t="s">
        <v>396</v>
      </c>
      <c r="R25" s="151"/>
      <c r="S25" s="151"/>
      <c r="T25" s="151" t="s">
        <v>397</v>
      </c>
      <c r="U25" s="151" t="s">
        <v>398</v>
      </c>
      <c r="V25" s="151" t="s">
        <v>289</v>
      </c>
      <c r="W25" s="151" t="str">
        <f>HYPERLINK("http://dx.doi.org/10.1007/s10333-023-00935-9","http://dx.doi.org/10.1007/s10333-023-00935-9")</f>
        <v>http://dx.doi.org/10.1007/s10333-023-00935-9</v>
      </c>
      <c r="X25" s="148"/>
    </row>
    <row r="26" spans="1:256" s="149" customFormat="1" ht="66">
      <c r="A26" s="150">
        <v>10</v>
      </c>
      <c r="B26" s="154" t="s">
        <v>1314</v>
      </c>
      <c r="C26" s="151" t="s">
        <v>355</v>
      </c>
      <c r="D26" s="151" t="s">
        <v>381</v>
      </c>
      <c r="E26" s="151" t="s">
        <v>399</v>
      </c>
      <c r="F26" s="151" t="s">
        <v>400</v>
      </c>
      <c r="G26" s="151" t="s">
        <v>27</v>
      </c>
      <c r="H26" s="151">
        <v>193</v>
      </c>
      <c r="I26" s="151" t="s">
        <v>7</v>
      </c>
      <c r="J26" s="151">
        <v>115220</v>
      </c>
      <c r="K26" s="151">
        <v>2023</v>
      </c>
      <c r="L26" s="151" t="s">
        <v>324</v>
      </c>
      <c r="M26" s="152" t="s">
        <v>333</v>
      </c>
      <c r="N26" s="151"/>
      <c r="O26" s="151"/>
      <c r="P26" s="151"/>
      <c r="Q26" s="151" t="s">
        <v>334</v>
      </c>
      <c r="R26" s="151"/>
      <c r="S26" s="151"/>
      <c r="T26" s="151" t="s">
        <v>25</v>
      </c>
      <c r="U26" s="151" t="s">
        <v>26</v>
      </c>
      <c r="V26" s="151" t="s">
        <v>289</v>
      </c>
      <c r="W26" s="151" t="str">
        <f>HYPERLINK("http://dx.doi.org/10.1016/j.marpolbul.2023.115220","http://dx.doi.org/10.1016/j.marpolbul.2023.115220")</f>
        <v>http://dx.doi.org/10.1016/j.marpolbul.2023.115220</v>
      </c>
      <c r="X26" s="148"/>
    </row>
    <row r="27" spans="1:256" s="149" customFormat="1" ht="52.8">
      <c r="A27" s="150">
        <v>11</v>
      </c>
      <c r="B27" s="151" t="s">
        <v>1314</v>
      </c>
      <c r="C27" s="151" t="s">
        <v>355</v>
      </c>
      <c r="D27" s="151" t="s">
        <v>401</v>
      </c>
      <c r="E27" s="151" t="s">
        <v>402</v>
      </c>
      <c r="F27" s="151" t="s">
        <v>403</v>
      </c>
      <c r="G27" s="151" t="s">
        <v>404</v>
      </c>
      <c r="H27" s="151">
        <v>116</v>
      </c>
      <c r="I27" s="151" t="s">
        <v>7</v>
      </c>
      <c r="J27" s="151">
        <v>103164</v>
      </c>
      <c r="K27" s="151">
        <v>2023</v>
      </c>
      <c r="L27" s="151" t="s">
        <v>405</v>
      </c>
      <c r="M27" s="152" t="s">
        <v>333</v>
      </c>
      <c r="N27" s="151"/>
      <c r="O27" s="151"/>
      <c r="P27" s="151"/>
      <c r="Q27" s="151" t="s">
        <v>352</v>
      </c>
      <c r="R27" s="151"/>
      <c r="S27" s="151"/>
      <c r="T27" s="151" t="s">
        <v>406</v>
      </c>
      <c r="U27" s="151" t="s">
        <v>407</v>
      </c>
      <c r="V27" s="151" t="s">
        <v>289</v>
      </c>
      <c r="W27" s="151" t="str">
        <f>HYPERLINK("http://dx.doi.org/10.1016/j.jag.2022.103164","http://dx.doi.org/10.1016/j.jag.2022.103164")</f>
        <v>http://dx.doi.org/10.1016/j.jag.2022.103164</v>
      </c>
      <c r="X27" s="148"/>
    </row>
    <row r="28" spans="1:256" s="149" customFormat="1" ht="39.6">
      <c r="A28" s="150">
        <v>12</v>
      </c>
      <c r="B28" s="151" t="s">
        <v>1314</v>
      </c>
      <c r="C28" s="156" t="s">
        <v>355</v>
      </c>
      <c r="D28" s="151" t="s">
        <v>401</v>
      </c>
      <c r="E28" s="151" t="s">
        <v>408</v>
      </c>
      <c r="F28" s="151" t="s">
        <v>409</v>
      </c>
      <c r="G28" s="151" t="s">
        <v>410</v>
      </c>
      <c r="H28" s="151">
        <v>323</v>
      </c>
      <c r="I28" s="151" t="s">
        <v>7</v>
      </c>
      <c r="J28" s="151">
        <v>107211</v>
      </c>
      <c r="K28" s="151">
        <v>2023</v>
      </c>
      <c r="L28" s="151" t="s">
        <v>411</v>
      </c>
      <c r="M28" s="152" t="s">
        <v>333</v>
      </c>
      <c r="N28" s="151"/>
      <c r="O28" s="151"/>
      <c r="P28" s="151"/>
      <c r="Q28" s="151" t="s">
        <v>352</v>
      </c>
      <c r="R28" s="151"/>
      <c r="S28" s="151"/>
      <c r="T28" s="151" t="s">
        <v>412</v>
      </c>
      <c r="U28" s="151" t="s">
        <v>413</v>
      </c>
      <c r="V28" s="151" t="s">
        <v>289</v>
      </c>
      <c r="W28" s="151" t="str">
        <f>HYPERLINK("http://dx.doi.org/10.1016/j.enggeo.2023.107211","http://dx.doi.org/10.1016/j.enggeo.2023.107211")</f>
        <v>http://dx.doi.org/10.1016/j.enggeo.2023.107211</v>
      </c>
      <c r="X28" s="148"/>
    </row>
    <row r="29" spans="1:256" s="4" customFormat="1" ht="21">
      <c r="A29" s="110"/>
      <c r="B29" s="110"/>
      <c r="C29" s="145" t="s">
        <v>232</v>
      </c>
      <c r="D29" s="109"/>
      <c r="E29" s="111"/>
      <c r="F29" s="113" t="s">
        <v>1274</v>
      </c>
      <c r="G29" s="111"/>
      <c r="H29" s="110"/>
      <c r="I29" s="110"/>
      <c r="J29" s="110"/>
      <c r="K29" s="110"/>
      <c r="L29" s="110"/>
      <c r="M29" s="110"/>
      <c r="N29" s="109"/>
      <c r="O29" s="110"/>
      <c r="P29" s="110"/>
      <c r="Q29" s="109"/>
      <c r="R29" s="110"/>
      <c r="S29" s="110"/>
      <c r="T29" s="110"/>
      <c r="U29" s="110"/>
      <c r="V29" s="110"/>
      <c r="W29" s="112"/>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149" customFormat="1" ht="66">
      <c r="A30" s="143" t="s">
        <v>1295</v>
      </c>
      <c r="B30" s="136" t="s">
        <v>1312</v>
      </c>
      <c r="C30" s="136" t="s">
        <v>1316</v>
      </c>
      <c r="D30" s="136" t="s">
        <v>414</v>
      </c>
      <c r="E30" s="136" t="s">
        <v>415</v>
      </c>
      <c r="F30" s="136" t="s">
        <v>416</v>
      </c>
      <c r="G30" s="136" t="s">
        <v>417</v>
      </c>
      <c r="H30" s="136" t="s">
        <v>418</v>
      </c>
      <c r="I30" s="136"/>
      <c r="J30" s="136" t="s">
        <v>419</v>
      </c>
      <c r="K30" s="136" t="s">
        <v>260</v>
      </c>
      <c r="L30" s="136" t="s">
        <v>6</v>
      </c>
      <c r="M30" s="136" t="s">
        <v>261</v>
      </c>
      <c r="N30" s="136"/>
      <c r="O30" s="136"/>
      <c r="P30" s="136"/>
      <c r="Q30" s="136" t="s">
        <v>262</v>
      </c>
      <c r="R30" s="136"/>
      <c r="S30" s="138"/>
      <c r="T30" s="136" t="s">
        <v>420</v>
      </c>
      <c r="U30" s="136" t="s">
        <v>421</v>
      </c>
      <c r="V30" s="136" t="s">
        <v>263</v>
      </c>
      <c r="W30" s="139" t="s">
        <v>422</v>
      </c>
      <c r="X30" s="135"/>
      <c r="Y30" s="134"/>
      <c r="Z30" s="134"/>
      <c r="AA30" s="134"/>
      <c r="AB30" s="134"/>
      <c r="AC30" s="134"/>
      <c r="AD30" s="134"/>
      <c r="AE30" s="134"/>
      <c r="AF30" s="134"/>
      <c r="AG30" s="134"/>
      <c r="AH30" s="134"/>
      <c r="AI30" s="134"/>
      <c r="AJ30" s="134"/>
      <c r="AK30" s="134"/>
      <c r="AL30" s="134"/>
      <c r="AM30" s="134"/>
      <c r="AN30" s="134"/>
    </row>
    <row r="31" spans="1:256" s="158" customFormat="1" ht="66">
      <c r="A31" s="143" t="s">
        <v>1296</v>
      </c>
      <c r="B31" s="136" t="s">
        <v>1312</v>
      </c>
      <c r="C31" s="136" t="s">
        <v>1316</v>
      </c>
      <c r="D31" s="136" t="s">
        <v>414</v>
      </c>
      <c r="E31" s="136" t="s">
        <v>423</v>
      </c>
      <c r="F31" s="136" t="s">
        <v>424</v>
      </c>
      <c r="G31" s="136" t="s">
        <v>417</v>
      </c>
      <c r="H31" s="136" t="s">
        <v>425</v>
      </c>
      <c r="I31" s="136"/>
      <c r="J31" s="136" t="s">
        <v>426</v>
      </c>
      <c r="K31" s="136" t="s">
        <v>260</v>
      </c>
      <c r="L31" s="136" t="s">
        <v>73</v>
      </c>
      <c r="M31" s="136" t="s">
        <v>261</v>
      </c>
      <c r="N31" s="136"/>
      <c r="O31" s="136"/>
      <c r="P31" s="136"/>
      <c r="Q31" s="136" t="s">
        <v>262</v>
      </c>
      <c r="R31" s="136"/>
      <c r="S31" s="138"/>
      <c r="T31" s="136" t="s">
        <v>420</v>
      </c>
      <c r="U31" s="136" t="s">
        <v>421</v>
      </c>
      <c r="V31" s="136" t="s">
        <v>263</v>
      </c>
      <c r="W31" s="139" t="s">
        <v>427</v>
      </c>
      <c r="X31" s="135"/>
      <c r="Y31" s="134"/>
      <c r="Z31" s="134"/>
      <c r="AA31" s="134"/>
      <c r="AB31" s="134"/>
      <c r="AC31" s="134"/>
      <c r="AD31" s="134"/>
      <c r="AE31" s="134"/>
      <c r="AF31" s="134"/>
      <c r="AG31" s="134"/>
      <c r="AH31" s="134"/>
      <c r="AI31" s="134"/>
      <c r="AJ31" s="134"/>
      <c r="AK31" s="134"/>
      <c r="AL31" s="134"/>
      <c r="AM31" s="134"/>
      <c r="AN31" s="134"/>
    </row>
    <row r="32" spans="1:256" s="149" customFormat="1" ht="92.4">
      <c r="A32" s="150">
        <v>3</v>
      </c>
      <c r="B32" s="151" t="s">
        <v>1314</v>
      </c>
      <c r="C32" s="151" t="s">
        <v>428</v>
      </c>
      <c r="D32" s="151" t="s">
        <v>429</v>
      </c>
      <c r="E32" s="151" t="s">
        <v>430</v>
      </c>
      <c r="F32" s="151" t="s">
        <v>431</v>
      </c>
      <c r="G32" s="151" t="s">
        <v>432</v>
      </c>
      <c r="H32" s="151">
        <v>331</v>
      </c>
      <c r="I32" s="151" t="s">
        <v>433</v>
      </c>
      <c r="J32" s="151">
        <v>121883</v>
      </c>
      <c r="K32" s="151">
        <v>2023</v>
      </c>
      <c r="L32" s="151" t="s">
        <v>434</v>
      </c>
      <c r="M32" s="152" t="s">
        <v>333</v>
      </c>
      <c r="N32" s="151"/>
      <c r="O32" s="151"/>
      <c r="P32" s="151"/>
      <c r="Q32" s="151" t="s">
        <v>334</v>
      </c>
      <c r="R32" s="151"/>
      <c r="S32" s="151"/>
      <c r="T32" s="151" t="s">
        <v>435</v>
      </c>
      <c r="U32" s="151" t="s">
        <v>436</v>
      </c>
      <c r="V32" s="151" t="s">
        <v>289</v>
      </c>
      <c r="W32" s="151" t="str">
        <f>HYPERLINK("http://dx.doi.org/10.1016/j.envpol.2023.121883","http://dx.doi.org/10.1016/j.envpol.2023.121883")</f>
        <v>http://dx.doi.org/10.1016/j.envpol.2023.121883</v>
      </c>
      <c r="X32" s="148"/>
    </row>
    <row r="33" spans="1:256" s="149" customFormat="1" ht="66">
      <c r="A33" s="150">
        <v>4</v>
      </c>
      <c r="B33" s="151" t="s">
        <v>1314</v>
      </c>
      <c r="C33" s="151" t="s">
        <v>428</v>
      </c>
      <c r="D33" s="151" t="s">
        <v>429</v>
      </c>
      <c r="E33" s="151" t="s">
        <v>437</v>
      </c>
      <c r="F33" s="151" t="s">
        <v>438</v>
      </c>
      <c r="G33" s="151" t="s">
        <v>439</v>
      </c>
      <c r="H33" s="151">
        <v>83</v>
      </c>
      <c r="I33" s="151" t="s">
        <v>440</v>
      </c>
      <c r="J33" s="151" t="s">
        <v>441</v>
      </c>
      <c r="K33" s="151">
        <v>2023</v>
      </c>
      <c r="L33" s="151" t="s">
        <v>405</v>
      </c>
      <c r="M33" s="152" t="s">
        <v>333</v>
      </c>
      <c r="N33" s="151"/>
      <c r="O33" s="151"/>
      <c r="P33" s="151"/>
      <c r="Q33" s="151" t="s">
        <v>352</v>
      </c>
      <c r="R33" s="151"/>
      <c r="S33" s="151"/>
      <c r="T33" s="151" t="s">
        <v>442</v>
      </c>
      <c r="U33" s="151" t="s">
        <v>443</v>
      </c>
      <c r="V33" s="151" t="s">
        <v>289</v>
      </c>
      <c r="W33" s="151" t="s">
        <v>7</v>
      </c>
      <c r="X33" s="148"/>
    </row>
    <row r="34" spans="1:256" s="149" customFormat="1" ht="66">
      <c r="A34" s="150">
        <v>5</v>
      </c>
      <c r="B34" s="151" t="s">
        <v>1314</v>
      </c>
      <c r="C34" s="151" t="s">
        <v>428</v>
      </c>
      <c r="D34" s="151" t="s">
        <v>429</v>
      </c>
      <c r="E34" s="151" t="s">
        <v>444</v>
      </c>
      <c r="F34" s="151" t="s">
        <v>445</v>
      </c>
      <c r="G34" s="151" t="s">
        <v>446</v>
      </c>
      <c r="H34" s="151">
        <v>36</v>
      </c>
      <c r="I34" s="151">
        <v>8</v>
      </c>
      <c r="J34" s="151" t="s">
        <v>447</v>
      </c>
      <c r="K34" s="151">
        <v>2023</v>
      </c>
      <c r="L34" s="151" t="s">
        <v>448</v>
      </c>
      <c r="M34" s="152" t="s">
        <v>333</v>
      </c>
      <c r="N34" s="151"/>
      <c r="O34" s="151"/>
      <c r="P34" s="151"/>
      <c r="Q34" s="151" t="s">
        <v>288</v>
      </c>
      <c r="R34" s="151"/>
      <c r="S34" s="151"/>
      <c r="T34" s="151" t="s">
        <v>449</v>
      </c>
      <c r="U34" s="151" t="s">
        <v>450</v>
      </c>
      <c r="V34" s="151" t="s">
        <v>289</v>
      </c>
      <c r="W34" s="151" t="str">
        <f>HYPERLINK("http://dx.doi.org/10.1021/acs.chemrestox.3c00143","http://dx.doi.org/10.1021/acs.chemrestox.3c00143")</f>
        <v>http://dx.doi.org/10.1021/acs.chemrestox.3c00143</v>
      </c>
      <c r="X34" s="133"/>
      <c r="Y34" s="133"/>
      <c r="Z34" s="133"/>
      <c r="AA34" s="133"/>
      <c r="AB34" s="133"/>
      <c r="AC34" s="133"/>
      <c r="AD34" s="133"/>
      <c r="AE34" s="133"/>
      <c r="AF34" s="133"/>
      <c r="AG34" s="133"/>
      <c r="AH34" s="133"/>
      <c r="AI34" s="133"/>
      <c r="AJ34" s="133"/>
      <c r="AK34" s="133"/>
      <c r="AL34" s="133"/>
      <c r="AM34" s="133"/>
      <c r="AN34" s="133"/>
    </row>
    <row r="35" spans="1:256" s="148" customFormat="1" ht="79.2">
      <c r="A35" s="153">
        <v>6</v>
      </c>
      <c r="B35" s="151" t="s">
        <v>1314</v>
      </c>
      <c r="C35" s="154" t="s">
        <v>428</v>
      </c>
      <c r="D35" s="154" t="s">
        <v>429</v>
      </c>
      <c r="E35" s="154" t="s">
        <v>451</v>
      </c>
      <c r="F35" s="154" t="s">
        <v>452</v>
      </c>
      <c r="G35" s="154" t="s">
        <v>453</v>
      </c>
      <c r="H35" s="154">
        <v>179</v>
      </c>
      <c r="I35" s="154" t="s">
        <v>7</v>
      </c>
      <c r="J35" s="154">
        <v>113993</v>
      </c>
      <c r="K35" s="154">
        <v>2023</v>
      </c>
      <c r="L35" s="154" t="s">
        <v>454</v>
      </c>
      <c r="M35" s="155" t="s">
        <v>333</v>
      </c>
      <c r="N35" s="154"/>
      <c r="O35" s="154"/>
      <c r="P35" s="154"/>
      <c r="Q35" s="154" t="s">
        <v>334</v>
      </c>
      <c r="R35" s="154"/>
      <c r="S35" s="154"/>
      <c r="T35" s="154" t="s">
        <v>455</v>
      </c>
      <c r="U35" s="154" t="s">
        <v>456</v>
      </c>
      <c r="V35" s="154" t="s">
        <v>289</v>
      </c>
      <c r="W35" s="154" t="str">
        <f>HYPERLINK("http://dx.doi.org/10.1016/j.fct.2023.113993","http://dx.doi.org/10.1016/j.fct.2023.113993")</f>
        <v>http://dx.doi.org/10.1016/j.fct.2023.113993</v>
      </c>
      <c r="X35" s="159"/>
      <c r="Y35" s="159"/>
      <c r="Z35" s="159"/>
      <c r="AA35" s="159"/>
      <c r="AB35" s="159"/>
      <c r="AC35" s="159"/>
      <c r="AD35" s="159"/>
      <c r="AE35" s="159"/>
      <c r="AF35" s="159"/>
      <c r="AG35" s="159"/>
      <c r="AH35" s="159"/>
      <c r="AI35" s="159"/>
      <c r="AJ35" s="159"/>
      <c r="AK35" s="159"/>
      <c r="AL35" s="159"/>
      <c r="AM35" s="159"/>
      <c r="AN35" s="159"/>
    </row>
    <row r="36" spans="1:256" s="149" customFormat="1" ht="105.6">
      <c r="A36" s="150">
        <v>7</v>
      </c>
      <c r="B36" s="151" t="s">
        <v>1314</v>
      </c>
      <c r="C36" s="151" t="s">
        <v>428</v>
      </c>
      <c r="D36" s="151" t="s">
        <v>429</v>
      </c>
      <c r="E36" s="151" t="s">
        <v>457</v>
      </c>
      <c r="F36" s="151" t="s">
        <v>458</v>
      </c>
      <c r="G36" s="151" t="s">
        <v>19</v>
      </c>
      <c r="H36" s="151">
        <v>13</v>
      </c>
      <c r="I36" s="151">
        <v>1</v>
      </c>
      <c r="J36" s="151">
        <v>7399</v>
      </c>
      <c r="K36" s="151">
        <v>2023</v>
      </c>
      <c r="L36" s="151" t="s">
        <v>459</v>
      </c>
      <c r="M36" s="152" t="s">
        <v>333</v>
      </c>
      <c r="N36" s="151"/>
      <c r="O36" s="151"/>
      <c r="P36" s="151"/>
      <c r="Q36" s="151" t="s">
        <v>396</v>
      </c>
      <c r="R36" s="151"/>
      <c r="S36" s="151"/>
      <c r="T36" s="151" t="s">
        <v>20</v>
      </c>
      <c r="U36" s="151" t="s">
        <v>7</v>
      </c>
      <c r="V36" s="151" t="s">
        <v>289</v>
      </c>
      <c r="W36" s="151" t="str">
        <f>HYPERLINK("http://dx.doi.org/10.1038/s41598-023-34661-3","http://dx.doi.org/10.1038/s41598-023-34661-3")</f>
        <v>http://dx.doi.org/10.1038/s41598-023-34661-3</v>
      </c>
      <c r="X36" s="148"/>
    </row>
    <row r="37" spans="1:256" s="148" customFormat="1" ht="92.4">
      <c r="A37" s="150">
        <v>8</v>
      </c>
      <c r="B37" s="151" t="s">
        <v>1314</v>
      </c>
      <c r="C37" s="151" t="s">
        <v>428</v>
      </c>
      <c r="D37" s="151" t="s">
        <v>429</v>
      </c>
      <c r="E37" s="151" t="s">
        <v>460</v>
      </c>
      <c r="F37" s="151" t="s">
        <v>461</v>
      </c>
      <c r="G37" s="151" t="s">
        <v>34</v>
      </c>
      <c r="H37" s="151">
        <v>28</v>
      </c>
      <c r="I37" s="151">
        <v>3</v>
      </c>
      <c r="J37" s="151">
        <v>1442</v>
      </c>
      <c r="K37" s="151">
        <v>2023</v>
      </c>
      <c r="L37" s="151" t="s">
        <v>405</v>
      </c>
      <c r="M37" s="152" t="s">
        <v>333</v>
      </c>
      <c r="N37" s="151"/>
      <c r="O37" s="151"/>
      <c r="P37" s="151"/>
      <c r="Q37" s="151" t="s">
        <v>325</v>
      </c>
      <c r="R37" s="151"/>
      <c r="S37" s="151"/>
      <c r="T37" s="151" t="s">
        <v>7</v>
      </c>
      <c r="U37" s="151" t="s">
        <v>10</v>
      </c>
      <c r="V37" s="151" t="s">
        <v>289</v>
      </c>
      <c r="W37" s="151" t="str">
        <f>HYPERLINK("http://dx.doi.org/10.3390/molecules28031442","http://dx.doi.org/10.3390/molecules28031442")</f>
        <v>http://dx.doi.org/10.3390/molecules28031442</v>
      </c>
      <c r="Y37" s="149"/>
      <c r="Z37" s="149"/>
      <c r="AA37" s="149"/>
      <c r="AB37" s="149"/>
      <c r="AC37" s="149"/>
      <c r="AD37" s="149"/>
      <c r="AE37" s="149"/>
      <c r="AF37" s="149"/>
      <c r="AG37" s="149"/>
      <c r="AH37" s="149"/>
      <c r="AI37" s="149"/>
      <c r="AJ37" s="149"/>
      <c r="AK37" s="149"/>
      <c r="AL37" s="149"/>
      <c r="AM37" s="149"/>
      <c r="AN37" s="149"/>
    </row>
    <row r="38" spans="1:256" s="158" customFormat="1" ht="79.2">
      <c r="A38" s="150">
        <v>9</v>
      </c>
      <c r="B38" s="151" t="s">
        <v>1314</v>
      </c>
      <c r="C38" s="151" t="s">
        <v>428</v>
      </c>
      <c r="D38" s="151" t="s">
        <v>429</v>
      </c>
      <c r="E38" s="151" t="s">
        <v>462</v>
      </c>
      <c r="F38" s="151" t="s">
        <v>463</v>
      </c>
      <c r="G38" s="151" t="s">
        <v>464</v>
      </c>
      <c r="H38" s="151">
        <v>263</v>
      </c>
      <c r="I38" s="151" t="s">
        <v>7</v>
      </c>
      <c r="J38" s="151">
        <v>115208</v>
      </c>
      <c r="K38" s="151">
        <v>2023</v>
      </c>
      <c r="L38" s="151" t="s">
        <v>465</v>
      </c>
      <c r="M38" s="152" t="s">
        <v>333</v>
      </c>
      <c r="N38" s="151"/>
      <c r="O38" s="151"/>
      <c r="P38" s="151"/>
      <c r="Q38" s="151" t="s">
        <v>288</v>
      </c>
      <c r="R38" s="151"/>
      <c r="S38" s="151"/>
      <c r="T38" s="151" t="s">
        <v>466</v>
      </c>
      <c r="U38" s="151" t="s">
        <v>467</v>
      </c>
      <c r="V38" s="151" t="s">
        <v>289</v>
      </c>
      <c r="W38" s="151" t="str">
        <f>HYPERLINK("http://dx.doi.org/10.1016/j.ecoenv.2023.115208","http://dx.doi.org/10.1016/j.ecoenv.2023.115208")</f>
        <v>http://dx.doi.org/10.1016/j.ecoenv.2023.115208</v>
      </c>
      <c r="X38" s="148"/>
      <c r="Y38" s="149"/>
      <c r="Z38" s="149"/>
      <c r="AA38" s="149"/>
      <c r="AB38" s="149"/>
      <c r="AC38" s="149"/>
      <c r="AD38" s="149"/>
      <c r="AE38" s="149"/>
      <c r="AF38" s="149"/>
      <c r="AG38" s="149"/>
      <c r="AH38" s="149"/>
      <c r="AI38" s="149"/>
      <c r="AJ38" s="149"/>
      <c r="AK38" s="149"/>
      <c r="AL38" s="149"/>
      <c r="AM38" s="149"/>
      <c r="AN38" s="149"/>
    </row>
    <row r="39" spans="1:256" s="149" customFormat="1" ht="92.4">
      <c r="A39" s="150">
        <v>10</v>
      </c>
      <c r="B39" s="151" t="s">
        <v>1314</v>
      </c>
      <c r="C39" s="156" t="s">
        <v>428</v>
      </c>
      <c r="D39" s="151" t="s">
        <v>429</v>
      </c>
      <c r="E39" s="151" t="s">
        <v>468</v>
      </c>
      <c r="F39" s="151" t="s">
        <v>469</v>
      </c>
      <c r="G39" s="151" t="s">
        <v>15</v>
      </c>
      <c r="H39" s="151">
        <v>417</v>
      </c>
      <c r="I39" s="151" t="s">
        <v>7</v>
      </c>
      <c r="J39" s="151">
        <v>135951</v>
      </c>
      <c r="K39" s="151">
        <v>2023</v>
      </c>
      <c r="L39" s="151" t="s">
        <v>434</v>
      </c>
      <c r="M39" s="152" t="s">
        <v>333</v>
      </c>
      <c r="N39" s="151"/>
      <c r="O39" s="151"/>
      <c r="P39" s="151"/>
      <c r="Q39" s="151" t="s">
        <v>334</v>
      </c>
      <c r="R39" s="151"/>
      <c r="S39" s="151"/>
      <c r="T39" s="151" t="s">
        <v>16</v>
      </c>
      <c r="U39" s="151" t="s">
        <v>17</v>
      </c>
      <c r="V39" s="151" t="s">
        <v>289</v>
      </c>
      <c r="W39" s="151" t="str">
        <f>HYPERLINK("http://dx.doi.org/10.1016/j.foodchem.2023.135951","http://dx.doi.org/10.1016/j.foodchem.2023.135951")</f>
        <v>http://dx.doi.org/10.1016/j.foodchem.2023.135951</v>
      </c>
      <c r="X39" s="148"/>
    </row>
    <row r="40" spans="1:256" s="4" customFormat="1" ht="21">
      <c r="A40" s="110"/>
      <c r="B40" s="110"/>
      <c r="C40" s="145" t="s">
        <v>1275</v>
      </c>
      <c r="D40" s="109"/>
      <c r="E40" s="111"/>
      <c r="F40" s="141" t="s">
        <v>1317</v>
      </c>
      <c r="G40" s="111"/>
      <c r="H40" s="110"/>
      <c r="I40" s="110"/>
      <c r="J40" s="110"/>
      <c r="K40" s="110"/>
      <c r="L40" s="110"/>
      <c r="M40" s="110"/>
      <c r="N40" s="109"/>
      <c r="O40" s="110"/>
      <c r="P40" s="110"/>
      <c r="Q40" s="109"/>
      <c r="R40" s="110"/>
      <c r="S40" s="110"/>
      <c r="T40" s="110"/>
      <c r="U40" s="110"/>
      <c r="V40" s="110"/>
      <c r="W40" s="112"/>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149" customFormat="1" ht="39.6">
      <c r="A41" s="150">
        <v>1</v>
      </c>
      <c r="B41" s="151" t="s">
        <v>1314</v>
      </c>
      <c r="C41" s="151" t="s">
        <v>494</v>
      </c>
      <c r="D41" s="151" t="s">
        <v>498</v>
      </c>
      <c r="E41" s="151" t="s">
        <v>499</v>
      </c>
      <c r="F41" s="151" t="s">
        <v>500</v>
      </c>
      <c r="G41" s="151" t="s">
        <v>501</v>
      </c>
      <c r="H41" s="151">
        <v>8</v>
      </c>
      <c r="I41" s="151">
        <v>43</v>
      </c>
      <c r="J41" s="151" t="s">
        <v>502</v>
      </c>
      <c r="K41" s="151">
        <v>2023</v>
      </c>
      <c r="L41" s="151" t="s">
        <v>503</v>
      </c>
      <c r="M41" s="152" t="s">
        <v>333</v>
      </c>
      <c r="N41" s="151"/>
      <c r="O41" s="151"/>
      <c r="P41" s="151"/>
      <c r="Q41" s="151" t="s">
        <v>288</v>
      </c>
      <c r="R41" s="151"/>
      <c r="S41" s="151"/>
      <c r="T41" s="151" t="s">
        <v>504</v>
      </c>
      <c r="U41" s="151" t="s">
        <v>7</v>
      </c>
      <c r="V41" s="151" t="s">
        <v>289</v>
      </c>
      <c r="W41" s="151" t="str">
        <f>HYPERLINK("http://dx.doi.org/10.1021/acsomega.3c05677","http://dx.doi.org/10.1021/acsomega.3c05677")</f>
        <v>http://dx.doi.org/10.1021/acsomega.3c05677</v>
      </c>
      <c r="X41" s="133"/>
      <c r="Y41" s="133"/>
      <c r="Z41" s="133"/>
      <c r="AA41" s="133"/>
      <c r="AB41" s="133"/>
      <c r="AC41" s="133"/>
      <c r="AD41" s="133"/>
      <c r="AE41" s="133"/>
      <c r="AF41" s="133"/>
      <c r="AG41" s="133"/>
      <c r="AH41" s="133"/>
      <c r="AI41" s="133"/>
      <c r="AJ41" s="133"/>
      <c r="AK41" s="133"/>
      <c r="AL41" s="133"/>
      <c r="AM41" s="133"/>
      <c r="AN41" s="133"/>
    </row>
    <row r="42" spans="1:256" s="134" customFormat="1" ht="39.6">
      <c r="A42" s="143" t="s">
        <v>186</v>
      </c>
      <c r="B42" s="136" t="s">
        <v>1315</v>
      </c>
      <c r="C42" s="136" t="s">
        <v>1318</v>
      </c>
      <c r="D42" s="136" t="s">
        <v>1319</v>
      </c>
      <c r="E42" s="136" t="s">
        <v>470</v>
      </c>
      <c r="F42" s="136" t="s">
        <v>471</v>
      </c>
      <c r="G42" s="136" t="s">
        <v>343</v>
      </c>
      <c r="H42" s="136" t="s">
        <v>189</v>
      </c>
      <c r="I42" s="136"/>
      <c r="J42" s="136" t="s">
        <v>472</v>
      </c>
      <c r="K42" s="136" t="s">
        <v>260</v>
      </c>
      <c r="L42" s="136" t="s">
        <v>29</v>
      </c>
      <c r="M42" s="138" t="s">
        <v>333</v>
      </c>
      <c r="N42" s="138"/>
      <c r="O42" s="138"/>
      <c r="P42" s="138"/>
      <c r="Q42" s="138" t="s">
        <v>396</v>
      </c>
      <c r="R42" s="138"/>
      <c r="S42" s="138"/>
      <c r="T42" s="138" t="s">
        <v>20</v>
      </c>
      <c r="U42" s="138" t="s">
        <v>7</v>
      </c>
      <c r="V42" s="138" t="s">
        <v>289</v>
      </c>
      <c r="W42" s="136" t="s">
        <v>473</v>
      </c>
      <c r="X42" s="135"/>
    </row>
    <row r="43" spans="1:256" s="148" customFormat="1" ht="79.2">
      <c r="A43" s="153">
        <v>3</v>
      </c>
      <c r="B43" s="151" t="s">
        <v>1314</v>
      </c>
      <c r="C43" s="154" t="s">
        <v>494</v>
      </c>
      <c r="D43" s="154" t="s">
        <v>505</v>
      </c>
      <c r="E43" s="154" t="s">
        <v>506</v>
      </c>
      <c r="F43" s="154" t="s">
        <v>507</v>
      </c>
      <c r="G43" s="154" t="s">
        <v>508</v>
      </c>
      <c r="H43" s="154">
        <v>145</v>
      </c>
      <c r="I43" s="154">
        <v>9</v>
      </c>
      <c r="J43" s="154">
        <v>94501</v>
      </c>
      <c r="K43" s="154">
        <v>2023</v>
      </c>
      <c r="L43" s="154" t="s">
        <v>509</v>
      </c>
      <c r="M43" s="155" t="s">
        <v>333</v>
      </c>
      <c r="N43" s="154"/>
      <c r="O43" s="154"/>
      <c r="P43" s="154"/>
      <c r="Q43" s="154" t="s">
        <v>288</v>
      </c>
      <c r="R43" s="154"/>
      <c r="S43" s="154"/>
      <c r="T43" s="154" t="s">
        <v>510</v>
      </c>
      <c r="U43" s="154" t="s">
        <v>511</v>
      </c>
      <c r="V43" s="154" t="s">
        <v>289</v>
      </c>
      <c r="W43" s="154" t="str">
        <f>HYPERLINK("http://dx.doi.org/10.1115/1.4062392","http://dx.doi.org/10.1115/1.4062392")</f>
        <v>http://dx.doi.org/10.1115/1.4062392</v>
      </c>
    </row>
    <row r="44" spans="1:256" s="148" customFormat="1" ht="79.2">
      <c r="A44" s="150">
        <v>4</v>
      </c>
      <c r="B44" s="151" t="s">
        <v>1314</v>
      </c>
      <c r="C44" s="151" t="s">
        <v>494</v>
      </c>
      <c r="D44" s="151" t="s">
        <v>505</v>
      </c>
      <c r="E44" s="151" t="s">
        <v>512</v>
      </c>
      <c r="F44" s="151" t="s">
        <v>513</v>
      </c>
      <c r="G44" s="151" t="s">
        <v>508</v>
      </c>
      <c r="H44" s="151">
        <v>145</v>
      </c>
      <c r="I44" s="151">
        <v>11</v>
      </c>
      <c r="J44" s="151">
        <v>114501</v>
      </c>
      <c r="K44" s="151">
        <v>2023</v>
      </c>
      <c r="L44" s="151" t="s">
        <v>514</v>
      </c>
      <c r="M44" s="152" t="s">
        <v>333</v>
      </c>
      <c r="N44" s="151"/>
      <c r="O44" s="151"/>
      <c r="P44" s="151"/>
      <c r="Q44" s="151" t="s">
        <v>288</v>
      </c>
      <c r="R44" s="151"/>
      <c r="S44" s="151"/>
      <c r="T44" s="151" t="s">
        <v>510</v>
      </c>
      <c r="U44" s="151" t="s">
        <v>511</v>
      </c>
      <c r="V44" s="151" t="s">
        <v>289</v>
      </c>
      <c r="W44" s="151" t="str">
        <f>HYPERLINK("http://dx.doi.org/10.1115/1.4062878","http://dx.doi.org/10.1115/1.4062878")</f>
        <v>http://dx.doi.org/10.1115/1.4062878</v>
      </c>
      <c r="X44" s="133"/>
      <c r="Y44" s="133"/>
      <c r="Z44" s="133"/>
      <c r="AA44" s="133"/>
      <c r="AB44" s="133"/>
      <c r="AC44" s="133"/>
      <c r="AD44" s="133"/>
      <c r="AE44" s="133"/>
      <c r="AF44" s="133"/>
      <c r="AG44" s="133"/>
      <c r="AH44" s="133"/>
      <c r="AI44" s="133"/>
      <c r="AJ44" s="133"/>
      <c r="AK44" s="133"/>
      <c r="AL44" s="133"/>
      <c r="AM44" s="133"/>
      <c r="AN44" s="133"/>
    </row>
    <row r="45" spans="1:256" s="158" customFormat="1" ht="66">
      <c r="A45" s="153">
        <v>5</v>
      </c>
      <c r="B45" s="151" t="s">
        <v>1314</v>
      </c>
      <c r="C45" s="151" t="s">
        <v>494</v>
      </c>
      <c r="D45" s="151" t="s">
        <v>505</v>
      </c>
      <c r="E45" s="151" t="s">
        <v>515</v>
      </c>
      <c r="F45" s="151" t="s">
        <v>516</v>
      </c>
      <c r="G45" s="151" t="s">
        <v>19</v>
      </c>
      <c r="H45" s="151">
        <v>13</v>
      </c>
      <c r="I45" s="151">
        <v>1</v>
      </c>
      <c r="J45" s="151">
        <v>3464</v>
      </c>
      <c r="K45" s="151">
        <v>2023</v>
      </c>
      <c r="L45" s="151" t="s">
        <v>517</v>
      </c>
      <c r="M45" s="152" t="s">
        <v>333</v>
      </c>
      <c r="N45" s="151"/>
      <c r="O45" s="151"/>
      <c r="P45" s="151"/>
      <c r="Q45" s="151" t="s">
        <v>396</v>
      </c>
      <c r="R45" s="151"/>
      <c r="S45" s="151"/>
      <c r="T45" s="151" t="s">
        <v>20</v>
      </c>
      <c r="U45" s="151" t="s">
        <v>7</v>
      </c>
      <c r="V45" s="151" t="s">
        <v>289</v>
      </c>
      <c r="W45" s="151" t="str">
        <f>HYPERLINK("http://dx.doi.org/10.1038/s41598-022-14314-7","http://dx.doi.org/10.1038/s41598-022-14314-7")</f>
        <v>http://dx.doi.org/10.1038/s41598-022-14314-7</v>
      </c>
      <c r="X45" s="148"/>
      <c r="Y45" s="149"/>
      <c r="Z45" s="149"/>
      <c r="AA45" s="149"/>
      <c r="AB45" s="149"/>
      <c r="AC45" s="149"/>
      <c r="AD45" s="149"/>
      <c r="AE45" s="149"/>
      <c r="AF45" s="149"/>
      <c r="AG45" s="149"/>
      <c r="AH45" s="149"/>
      <c r="AI45" s="149"/>
      <c r="AJ45" s="149"/>
      <c r="AK45" s="149"/>
      <c r="AL45" s="149"/>
      <c r="AM45" s="149"/>
      <c r="AN45" s="149"/>
    </row>
    <row r="46" spans="1:256" s="134" customFormat="1" ht="92.4">
      <c r="A46" s="150">
        <v>6</v>
      </c>
      <c r="B46" s="136" t="s">
        <v>1315</v>
      </c>
      <c r="C46" s="136" t="s">
        <v>1318</v>
      </c>
      <c r="D46" s="136" t="s">
        <v>474</v>
      </c>
      <c r="E46" s="136" t="s">
        <v>475</v>
      </c>
      <c r="F46" s="136" t="s">
        <v>476</v>
      </c>
      <c r="G46" s="136" t="s">
        <v>417</v>
      </c>
      <c r="H46" s="136" t="s">
        <v>477</v>
      </c>
      <c r="I46" s="136"/>
      <c r="J46" s="136" t="s">
        <v>478</v>
      </c>
      <c r="K46" s="136" t="s">
        <v>260</v>
      </c>
      <c r="L46" s="136" t="s">
        <v>479</v>
      </c>
      <c r="M46" s="136" t="s">
        <v>333</v>
      </c>
      <c r="N46" s="136"/>
      <c r="O46" s="136"/>
      <c r="P46" s="136"/>
      <c r="Q46" s="136" t="s">
        <v>262</v>
      </c>
      <c r="R46" s="136"/>
      <c r="S46" s="136"/>
      <c r="T46" s="136" t="s">
        <v>420</v>
      </c>
      <c r="U46" s="136" t="s">
        <v>421</v>
      </c>
      <c r="V46" s="136" t="s">
        <v>263</v>
      </c>
      <c r="W46" s="139" t="s">
        <v>480</v>
      </c>
      <c r="X46" s="133"/>
      <c r="Y46" s="133"/>
      <c r="Z46" s="133"/>
      <c r="AA46" s="133"/>
      <c r="AB46" s="133"/>
      <c r="AC46" s="133"/>
      <c r="AD46" s="133"/>
      <c r="AE46" s="133"/>
      <c r="AF46" s="133"/>
      <c r="AG46" s="133"/>
      <c r="AH46" s="133"/>
      <c r="AI46" s="133"/>
      <c r="AJ46" s="133"/>
      <c r="AK46" s="133"/>
      <c r="AL46" s="133"/>
      <c r="AM46" s="133"/>
      <c r="AN46" s="133"/>
    </row>
    <row r="47" spans="1:256" s="134" customFormat="1" ht="52.8">
      <c r="A47" s="153">
        <v>7</v>
      </c>
      <c r="B47" s="136" t="s">
        <v>1315</v>
      </c>
      <c r="C47" s="136" t="s">
        <v>1318</v>
      </c>
      <c r="D47" s="136" t="s">
        <v>474</v>
      </c>
      <c r="E47" s="136" t="s">
        <v>481</v>
      </c>
      <c r="F47" s="136" t="s">
        <v>482</v>
      </c>
      <c r="G47" s="136" t="s">
        <v>483</v>
      </c>
      <c r="H47" s="136" t="s">
        <v>202</v>
      </c>
      <c r="I47" s="136" t="s">
        <v>190</v>
      </c>
      <c r="J47" s="136" t="s">
        <v>484</v>
      </c>
      <c r="K47" s="136" t="s">
        <v>260</v>
      </c>
      <c r="L47" s="136" t="s">
        <v>6</v>
      </c>
      <c r="M47" s="136" t="s">
        <v>485</v>
      </c>
      <c r="N47" s="136"/>
      <c r="O47" s="136"/>
      <c r="P47" s="136"/>
      <c r="Q47" s="136" t="s">
        <v>486</v>
      </c>
      <c r="R47" s="136"/>
      <c r="S47" s="136"/>
      <c r="T47" s="136" t="s">
        <v>487</v>
      </c>
      <c r="U47" s="136" t="s">
        <v>488</v>
      </c>
      <c r="V47" s="136" t="s">
        <v>263</v>
      </c>
      <c r="W47" s="139" t="s">
        <v>489</v>
      </c>
      <c r="X47" s="133"/>
      <c r="Y47" s="133"/>
      <c r="Z47" s="133"/>
      <c r="AA47" s="133"/>
      <c r="AB47" s="133"/>
      <c r="AC47" s="133"/>
      <c r="AD47" s="133"/>
      <c r="AE47" s="133"/>
      <c r="AF47" s="133"/>
      <c r="AG47" s="133"/>
      <c r="AH47" s="133"/>
      <c r="AI47" s="133"/>
      <c r="AJ47" s="133"/>
      <c r="AK47" s="133"/>
      <c r="AL47" s="133"/>
      <c r="AM47" s="133"/>
      <c r="AN47" s="133"/>
    </row>
    <row r="48" spans="1:256" s="134" customFormat="1" ht="66">
      <c r="A48" s="150">
        <v>8</v>
      </c>
      <c r="B48" s="151" t="s">
        <v>1314</v>
      </c>
      <c r="C48" s="151" t="s">
        <v>494</v>
      </c>
      <c r="D48" s="151" t="s">
        <v>518</v>
      </c>
      <c r="E48" s="151" t="s">
        <v>519</v>
      </c>
      <c r="F48" s="151" t="s">
        <v>520</v>
      </c>
      <c r="G48" s="151" t="s">
        <v>521</v>
      </c>
      <c r="H48" s="151">
        <v>11</v>
      </c>
      <c r="I48" s="151" t="s">
        <v>7</v>
      </c>
      <c r="J48" s="151">
        <v>1197961</v>
      </c>
      <c r="K48" s="151">
        <v>2023</v>
      </c>
      <c r="L48" s="151" t="s">
        <v>522</v>
      </c>
      <c r="M48" s="152" t="s">
        <v>333</v>
      </c>
      <c r="N48" s="151"/>
      <c r="O48" s="151"/>
      <c r="P48" s="151"/>
      <c r="Q48" s="151" t="s">
        <v>325</v>
      </c>
      <c r="R48" s="151"/>
      <c r="S48" s="151"/>
      <c r="T48" s="151" t="s">
        <v>523</v>
      </c>
      <c r="U48" s="151" t="s">
        <v>7</v>
      </c>
      <c r="V48" s="151" t="s">
        <v>289</v>
      </c>
      <c r="W48" s="151" t="str">
        <f>HYPERLINK("http://dx.doi.org/10.3389/fchem.2023.1197961","http://dx.doi.org/10.3389/fchem.2023.1197961")</f>
        <v>http://dx.doi.org/10.3389/fchem.2023.1197961</v>
      </c>
      <c r="X48" s="148"/>
      <c r="Y48" s="149"/>
      <c r="Z48" s="149"/>
      <c r="AA48" s="149"/>
      <c r="AB48" s="149"/>
      <c r="AC48" s="149"/>
      <c r="AD48" s="149"/>
      <c r="AE48" s="149"/>
      <c r="AF48" s="149"/>
      <c r="AG48" s="149"/>
      <c r="AH48" s="149"/>
      <c r="AI48" s="149"/>
      <c r="AJ48" s="149"/>
      <c r="AK48" s="149"/>
      <c r="AL48" s="149"/>
      <c r="AM48" s="149"/>
      <c r="AN48" s="149"/>
    </row>
    <row r="49" spans="1:256" s="148" customFormat="1" ht="52.8">
      <c r="A49" s="153">
        <v>9</v>
      </c>
      <c r="B49" s="151" t="s">
        <v>1314</v>
      </c>
      <c r="C49" s="151" t="s">
        <v>494</v>
      </c>
      <c r="D49" s="151" t="s">
        <v>524</v>
      </c>
      <c r="E49" s="151" t="s">
        <v>525</v>
      </c>
      <c r="F49" s="151" t="s">
        <v>526</v>
      </c>
      <c r="G49" s="151" t="s">
        <v>527</v>
      </c>
      <c r="H49" s="151">
        <v>187</v>
      </c>
      <c r="I49" s="151" t="s">
        <v>7</v>
      </c>
      <c r="J49" s="151">
        <v>108423</v>
      </c>
      <c r="K49" s="151">
        <v>2023</v>
      </c>
      <c r="L49" s="151" t="s">
        <v>528</v>
      </c>
      <c r="M49" s="152" t="s">
        <v>333</v>
      </c>
      <c r="N49" s="151"/>
      <c r="O49" s="151"/>
      <c r="P49" s="151"/>
      <c r="Q49" s="151" t="s">
        <v>352</v>
      </c>
      <c r="R49" s="151"/>
      <c r="S49" s="151"/>
      <c r="T49" s="151" t="s">
        <v>529</v>
      </c>
      <c r="U49" s="151" t="s">
        <v>530</v>
      </c>
      <c r="V49" s="151" t="s">
        <v>289</v>
      </c>
      <c r="W49" s="151" t="str">
        <f>HYPERLINK("http://dx.doi.org/10.1016/j.microc.2023.108423","http://dx.doi.org/10.1016/j.microc.2023.108423")</f>
        <v>http://dx.doi.org/10.1016/j.microc.2023.108423</v>
      </c>
      <c r="Y49" s="149"/>
      <c r="Z49" s="149"/>
      <c r="AA49" s="149"/>
      <c r="AB49" s="149"/>
      <c r="AC49" s="149"/>
      <c r="AD49" s="149"/>
      <c r="AE49" s="149"/>
      <c r="AF49" s="149"/>
      <c r="AG49" s="149"/>
      <c r="AH49" s="149"/>
      <c r="AI49" s="149"/>
      <c r="AJ49" s="149"/>
      <c r="AK49" s="149"/>
      <c r="AL49" s="149"/>
      <c r="AM49" s="149"/>
      <c r="AN49" s="149"/>
    </row>
    <row r="50" spans="1:256" s="134" customFormat="1" ht="39.6">
      <c r="A50" s="150">
        <v>10</v>
      </c>
      <c r="B50" s="151" t="s">
        <v>1314</v>
      </c>
      <c r="C50" s="151" t="s">
        <v>494</v>
      </c>
      <c r="D50" s="151" t="s">
        <v>524</v>
      </c>
      <c r="E50" s="151" t="s">
        <v>531</v>
      </c>
      <c r="F50" s="151" t="s">
        <v>532</v>
      </c>
      <c r="G50" s="151" t="s">
        <v>32</v>
      </c>
      <c r="H50" s="151">
        <v>13</v>
      </c>
      <c r="I50" s="151">
        <v>1</v>
      </c>
      <c r="J50" s="151">
        <v>66</v>
      </c>
      <c r="K50" s="151">
        <v>2023</v>
      </c>
      <c r="L50" s="151" t="s">
        <v>372</v>
      </c>
      <c r="M50" s="152" t="s">
        <v>333</v>
      </c>
      <c r="N50" s="151"/>
      <c r="O50" s="151"/>
      <c r="P50" s="151"/>
      <c r="Q50" s="151" t="s">
        <v>325</v>
      </c>
      <c r="R50" s="151"/>
      <c r="S50" s="151"/>
      <c r="T50" s="151" t="s">
        <v>7</v>
      </c>
      <c r="U50" s="151" t="s">
        <v>33</v>
      </c>
      <c r="V50" s="151" t="s">
        <v>289</v>
      </c>
      <c r="W50" s="151" t="str">
        <f>HYPERLINK("http://dx.doi.org/10.3390/nano13010066","http://dx.doi.org/10.3390/nano13010066")</f>
        <v>http://dx.doi.org/10.3390/nano13010066</v>
      </c>
      <c r="X50" s="148"/>
      <c r="Y50" s="149"/>
      <c r="Z50" s="149"/>
      <c r="AA50" s="149"/>
      <c r="AB50" s="149"/>
      <c r="AC50" s="149"/>
      <c r="AD50" s="149"/>
      <c r="AE50" s="149"/>
      <c r="AF50" s="149"/>
      <c r="AG50" s="149"/>
      <c r="AH50" s="149"/>
      <c r="AI50" s="149"/>
      <c r="AJ50" s="149"/>
      <c r="AK50" s="149"/>
      <c r="AL50" s="149"/>
      <c r="AM50" s="149"/>
      <c r="AN50" s="149"/>
    </row>
    <row r="51" spans="1:256" s="149" customFormat="1" ht="52.8">
      <c r="A51" s="153">
        <v>11</v>
      </c>
      <c r="B51" s="151" t="s">
        <v>1314</v>
      </c>
      <c r="C51" s="154" t="s">
        <v>494</v>
      </c>
      <c r="D51" s="154" t="s">
        <v>524</v>
      </c>
      <c r="E51" s="154" t="s">
        <v>533</v>
      </c>
      <c r="F51" s="154" t="s">
        <v>534</v>
      </c>
      <c r="G51" s="154" t="s">
        <v>535</v>
      </c>
      <c r="H51" s="154">
        <v>16</v>
      </c>
      <c r="I51" s="154">
        <v>14</v>
      </c>
      <c r="J51" s="154">
        <v>5467</v>
      </c>
      <c r="K51" s="154">
        <v>2023</v>
      </c>
      <c r="L51" s="154" t="s">
        <v>287</v>
      </c>
      <c r="M51" s="155" t="s">
        <v>333</v>
      </c>
      <c r="N51" s="154"/>
      <c r="O51" s="154"/>
      <c r="P51" s="154"/>
      <c r="Q51" s="154" t="s">
        <v>325</v>
      </c>
      <c r="R51" s="154"/>
      <c r="S51" s="154"/>
      <c r="T51" s="154" t="s">
        <v>7</v>
      </c>
      <c r="U51" s="154" t="s">
        <v>65</v>
      </c>
      <c r="V51" s="154" t="s">
        <v>289</v>
      </c>
      <c r="W51" s="154" t="str">
        <f>HYPERLINK("http://dx.doi.org/10.3390/en16145467","http://dx.doi.org/10.3390/en16145467")</f>
        <v>http://dx.doi.org/10.3390/en16145467</v>
      </c>
      <c r="X51" s="148"/>
      <c r="Y51" s="148"/>
      <c r="Z51" s="148"/>
      <c r="AA51" s="148"/>
      <c r="AB51" s="148"/>
      <c r="AC51" s="148"/>
      <c r="AD51" s="148"/>
      <c r="AE51" s="148"/>
      <c r="AF51" s="148"/>
      <c r="AG51" s="148"/>
      <c r="AH51" s="148"/>
      <c r="AI51" s="148"/>
      <c r="AJ51" s="148"/>
      <c r="AK51" s="148"/>
      <c r="AL51" s="148"/>
      <c r="AM51" s="148"/>
      <c r="AN51" s="148"/>
    </row>
    <row r="52" spans="1:256" s="149" customFormat="1" ht="39.6">
      <c r="A52" s="150">
        <v>12</v>
      </c>
      <c r="B52" s="151" t="s">
        <v>1314</v>
      </c>
      <c r="C52" s="154" t="s">
        <v>494</v>
      </c>
      <c r="D52" s="154" t="s">
        <v>536</v>
      </c>
      <c r="E52" s="154" t="s">
        <v>537</v>
      </c>
      <c r="F52" s="154" t="s">
        <v>538</v>
      </c>
      <c r="G52" s="154" t="s">
        <v>539</v>
      </c>
      <c r="H52" s="154">
        <v>70</v>
      </c>
      <c r="I52" s="154">
        <v>8</v>
      </c>
      <c r="J52" s="154" t="s">
        <v>540</v>
      </c>
      <c r="K52" s="154">
        <v>2023</v>
      </c>
      <c r="L52" s="154">
        <v>7</v>
      </c>
      <c r="M52" s="155" t="s">
        <v>333</v>
      </c>
      <c r="N52" s="154"/>
      <c r="O52" s="154"/>
      <c r="P52" s="154"/>
      <c r="Q52" s="154" t="s">
        <v>396</v>
      </c>
      <c r="R52" s="154"/>
      <c r="S52" s="154"/>
      <c r="T52" s="154" t="s">
        <v>541</v>
      </c>
      <c r="U52" s="154" t="s">
        <v>542</v>
      </c>
      <c r="V52" s="154" t="s">
        <v>289</v>
      </c>
      <c r="W52" s="151" t="s">
        <v>543</v>
      </c>
      <c r="X52" s="148"/>
      <c r="Y52" s="148"/>
      <c r="Z52" s="148"/>
      <c r="AA52" s="148"/>
      <c r="AB52" s="148"/>
      <c r="AC52" s="148"/>
      <c r="AD52" s="148"/>
      <c r="AE52" s="148"/>
      <c r="AF52" s="148"/>
      <c r="AG52" s="148"/>
      <c r="AH52" s="148"/>
      <c r="AI52" s="148"/>
      <c r="AJ52" s="148"/>
      <c r="AK52" s="148"/>
      <c r="AL52" s="148"/>
      <c r="AM52" s="148"/>
      <c r="AN52" s="148"/>
    </row>
    <row r="53" spans="1:256" s="134" customFormat="1" ht="66">
      <c r="A53" s="153">
        <v>13</v>
      </c>
      <c r="B53" s="151" t="s">
        <v>1314</v>
      </c>
      <c r="C53" s="151" t="s">
        <v>494</v>
      </c>
      <c r="D53" s="151" t="s">
        <v>544</v>
      </c>
      <c r="E53" s="151" t="s">
        <v>545</v>
      </c>
      <c r="F53" s="151" t="s">
        <v>546</v>
      </c>
      <c r="G53" s="151" t="s">
        <v>547</v>
      </c>
      <c r="H53" s="151">
        <v>13</v>
      </c>
      <c r="I53" s="151">
        <v>38</v>
      </c>
      <c r="J53" s="151" t="s">
        <v>548</v>
      </c>
      <c r="K53" s="151">
        <v>2023</v>
      </c>
      <c r="L53" s="151">
        <v>9</v>
      </c>
      <c r="M53" s="152" t="s">
        <v>333</v>
      </c>
      <c r="N53" s="151"/>
      <c r="O53" s="151"/>
      <c r="P53" s="151"/>
      <c r="Q53" s="151" t="s">
        <v>334</v>
      </c>
      <c r="R53" s="151"/>
      <c r="S53" s="151"/>
      <c r="T53" s="151" t="s">
        <v>7</v>
      </c>
      <c r="U53" s="151" t="s">
        <v>549</v>
      </c>
      <c r="V53" s="151" t="s">
        <v>289</v>
      </c>
      <c r="W53" s="151" t="str">
        <f>HYPERLINK("http://dx.doi.org/10.1039/d3ra02277c","http://dx.doi.org/10.1039/d3ra02277c")</f>
        <v>http://dx.doi.org/10.1039/d3ra02277c</v>
      </c>
      <c r="X53" s="160"/>
      <c r="Y53" s="161"/>
      <c r="Z53" s="161"/>
      <c r="AA53" s="161"/>
      <c r="AB53" s="161"/>
      <c r="AC53" s="161"/>
      <c r="AD53" s="161"/>
      <c r="AE53" s="161"/>
      <c r="AF53" s="161"/>
      <c r="AG53" s="161"/>
      <c r="AH53" s="161"/>
      <c r="AI53" s="161"/>
      <c r="AJ53" s="161"/>
      <c r="AK53" s="161"/>
      <c r="AL53" s="161"/>
      <c r="AM53" s="161"/>
      <c r="AN53" s="161"/>
    </row>
    <row r="54" spans="1:256" s="157" customFormat="1" ht="39.6">
      <c r="A54" s="150">
        <v>14</v>
      </c>
      <c r="B54" s="136" t="s">
        <v>1315</v>
      </c>
      <c r="C54" s="136" t="s">
        <v>1318</v>
      </c>
      <c r="D54" s="136" t="s">
        <v>490</v>
      </c>
      <c r="E54" s="136" t="s">
        <v>491</v>
      </c>
      <c r="F54" s="136" t="s">
        <v>471</v>
      </c>
      <c r="G54" s="136" t="s">
        <v>492</v>
      </c>
      <c r="H54" s="136" t="s">
        <v>189</v>
      </c>
      <c r="I54" s="136"/>
      <c r="J54" s="140" t="s">
        <v>493</v>
      </c>
      <c r="K54" s="136" t="s">
        <v>260</v>
      </c>
      <c r="L54" s="136" t="s">
        <v>29</v>
      </c>
      <c r="M54" s="136" t="s">
        <v>261</v>
      </c>
      <c r="N54" s="136"/>
      <c r="O54" s="136"/>
      <c r="P54" s="136"/>
      <c r="Q54" s="136" t="s">
        <v>197</v>
      </c>
      <c r="R54" s="136"/>
      <c r="S54" s="136"/>
      <c r="T54" s="136" t="s">
        <v>345</v>
      </c>
      <c r="U54" s="136" t="s">
        <v>345</v>
      </c>
      <c r="V54" s="136" t="s">
        <v>263</v>
      </c>
      <c r="W54" s="136" t="s">
        <v>473</v>
      </c>
      <c r="X54" s="133"/>
      <c r="Y54" s="133"/>
      <c r="Z54" s="133"/>
      <c r="AA54" s="133"/>
      <c r="AB54" s="133"/>
      <c r="AC54" s="133"/>
      <c r="AD54" s="133"/>
      <c r="AE54" s="133"/>
      <c r="AF54" s="133"/>
      <c r="AG54" s="133"/>
      <c r="AH54" s="133"/>
      <c r="AI54" s="133"/>
      <c r="AJ54" s="133"/>
      <c r="AK54" s="133"/>
      <c r="AL54" s="133"/>
      <c r="AM54" s="133"/>
      <c r="AN54" s="133"/>
    </row>
    <row r="55" spans="1:256" s="149" customFormat="1" ht="79.2">
      <c r="A55" s="153">
        <v>15</v>
      </c>
      <c r="B55" s="151" t="s">
        <v>1314</v>
      </c>
      <c r="C55" s="154" t="s">
        <v>494</v>
      </c>
      <c r="D55" s="154" t="s">
        <v>550</v>
      </c>
      <c r="E55" s="154" t="s">
        <v>551</v>
      </c>
      <c r="F55" s="154" t="s">
        <v>552</v>
      </c>
      <c r="G55" s="154" t="s">
        <v>539</v>
      </c>
      <c r="H55" s="154">
        <v>70</v>
      </c>
      <c r="I55" s="154">
        <v>3</v>
      </c>
      <c r="J55" s="154" t="s">
        <v>553</v>
      </c>
      <c r="K55" s="154">
        <v>2023</v>
      </c>
      <c r="L55" s="154" t="s">
        <v>338</v>
      </c>
      <c r="M55" s="155" t="s">
        <v>333</v>
      </c>
      <c r="N55" s="154"/>
      <c r="O55" s="154"/>
      <c r="P55" s="154"/>
      <c r="Q55" s="154" t="s">
        <v>396</v>
      </c>
      <c r="R55" s="154"/>
      <c r="S55" s="154"/>
      <c r="T55" s="154" t="s">
        <v>541</v>
      </c>
      <c r="U55" s="154" t="s">
        <v>542</v>
      </c>
      <c r="V55" s="154" t="s">
        <v>289</v>
      </c>
      <c r="W55" s="154" t="str">
        <f>HYPERLINK("http://dx.doi.org/10.1002/jccs.202200551","http://dx.doi.org/10.1002/jccs.202200551")</f>
        <v>http://dx.doi.org/10.1002/jccs.202200551</v>
      </c>
      <c r="X55" s="148"/>
      <c r="Y55" s="148"/>
      <c r="Z55" s="148"/>
      <c r="AA55" s="148"/>
      <c r="AB55" s="148"/>
      <c r="AC55" s="148"/>
      <c r="AD55" s="148"/>
      <c r="AE55" s="148"/>
      <c r="AF55" s="148"/>
      <c r="AG55" s="148"/>
      <c r="AH55" s="148"/>
      <c r="AI55" s="148"/>
      <c r="AJ55" s="148"/>
      <c r="AK55" s="148"/>
      <c r="AL55" s="148"/>
      <c r="AM55" s="148"/>
      <c r="AN55" s="148"/>
    </row>
    <row r="56" spans="1:256" s="149" customFormat="1" ht="39.6">
      <c r="A56" s="150">
        <v>16</v>
      </c>
      <c r="B56" s="151" t="s">
        <v>1314</v>
      </c>
      <c r="C56" s="156" t="s">
        <v>494</v>
      </c>
      <c r="D56" s="151" t="s">
        <v>550</v>
      </c>
      <c r="E56" s="151" t="s">
        <v>554</v>
      </c>
      <c r="F56" s="151" t="s">
        <v>555</v>
      </c>
      <c r="G56" s="151" t="s">
        <v>556</v>
      </c>
      <c r="H56" s="151">
        <v>1264</v>
      </c>
      <c r="I56" s="151" t="s">
        <v>7</v>
      </c>
      <c r="J56" s="151">
        <v>341307</v>
      </c>
      <c r="K56" s="151">
        <v>2023</v>
      </c>
      <c r="L56" s="151" t="s">
        <v>557</v>
      </c>
      <c r="M56" s="152" t="s">
        <v>333</v>
      </c>
      <c r="N56" s="151"/>
      <c r="O56" s="151"/>
      <c r="P56" s="151"/>
      <c r="Q56" s="151" t="s">
        <v>352</v>
      </c>
      <c r="R56" s="151"/>
      <c r="S56" s="151"/>
      <c r="T56" s="151" t="s">
        <v>558</v>
      </c>
      <c r="U56" s="151" t="s">
        <v>559</v>
      </c>
      <c r="V56" s="151" t="s">
        <v>289</v>
      </c>
      <c r="W56" s="151" t="str">
        <f>HYPERLINK("http://dx.doi.org/10.1016/j.aca.2023.341307","http://dx.doi.org/10.1016/j.aca.2023.341307")</f>
        <v>http://dx.doi.org/10.1016/j.aca.2023.341307</v>
      </c>
      <c r="X56" s="133"/>
      <c r="Y56" s="133"/>
      <c r="Z56" s="133"/>
      <c r="AA56" s="133"/>
      <c r="AB56" s="133"/>
      <c r="AC56" s="133"/>
      <c r="AD56" s="133"/>
      <c r="AE56" s="133"/>
      <c r="AF56" s="133"/>
      <c r="AG56" s="133"/>
      <c r="AH56" s="133"/>
      <c r="AI56" s="133"/>
      <c r="AJ56" s="133"/>
      <c r="AK56" s="133"/>
      <c r="AL56" s="133"/>
      <c r="AM56" s="133"/>
      <c r="AN56" s="133"/>
    </row>
    <row r="57" spans="1:256" s="4" customFormat="1" ht="21">
      <c r="A57" s="110"/>
      <c r="B57" s="110"/>
      <c r="C57" s="145" t="s">
        <v>1276</v>
      </c>
      <c r="D57" s="109"/>
      <c r="E57" s="111"/>
      <c r="F57" s="141" t="s">
        <v>1357</v>
      </c>
      <c r="G57" s="111"/>
      <c r="H57" s="110"/>
      <c r="I57" s="110"/>
      <c r="J57" s="110"/>
      <c r="K57" s="110"/>
      <c r="L57" s="110"/>
      <c r="M57" s="110"/>
      <c r="N57" s="109"/>
      <c r="O57" s="110"/>
      <c r="P57" s="110"/>
      <c r="Q57" s="109"/>
      <c r="R57" s="110"/>
      <c r="S57" s="110"/>
      <c r="T57" s="110"/>
      <c r="U57" s="110"/>
      <c r="V57" s="110"/>
      <c r="W57" s="112"/>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row>
    <row r="58" spans="1:256" s="149" customFormat="1" ht="66">
      <c r="A58" s="143" t="s">
        <v>1295</v>
      </c>
      <c r="B58" s="136" t="s">
        <v>1312</v>
      </c>
      <c r="C58" s="136" t="s">
        <v>1320</v>
      </c>
      <c r="D58" s="136" t="s">
        <v>560</v>
      </c>
      <c r="E58" s="136" t="s">
        <v>561</v>
      </c>
      <c r="F58" s="136" t="s">
        <v>562</v>
      </c>
      <c r="G58" s="136" t="s">
        <v>563</v>
      </c>
      <c r="H58" s="136" t="s">
        <v>188</v>
      </c>
      <c r="I58" s="136" t="s">
        <v>186</v>
      </c>
      <c r="J58" s="136" t="s">
        <v>564</v>
      </c>
      <c r="K58" s="136" t="s">
        <v>260</v>
      </c>
      <c r="L58" s="136" t="s">
        <v>565</v>
      </c>
      <c r="M58" s="136" t="s">
        <v>261</v>
      </c>
      <c r="N58" s="136"/>
      <c r="O58" s="136"/>
      <c r="P58" s="136"/>
      <c r="Q58" s="136" t="s">
        <v>270</v>
      </c>
      <c r="R58" s="136"/>
      <c r="S58" s="138"/>
      <c r="T58" s="136" t="s">
        <v>487</v>
      </c>
      <c r="U58" s="136" t="s">
        <v>566</v>
      </c>
      <c r="V58" s="136" t="s">
        <v>263</v>
      </c>
      <c r="W58" s="139" t="s">
        <v>567</v>
      </c>
      <c r="X58" s="135"/>
      <c r="Y58" s="134"/>
      <c r="Z58" s="134"/>
      <c r="AA58" s="134"/>
      <c r="AB58" s="134"/>
      <c r="AC58" s="134"/>
      <c r="AD58" s="134"/>
      <c r="AE58" s="134"/>
      <c r="AF58" s="134"/>
      <c r="AG58" s="134"/>
      <c r="AH58" s="134"/>
      <c r="AI58" s="134"/>
      <c r="AJ58" s="134"/>
      <c r="AK58" s="134"/>
      <c r="AL58" s="134"/>
      <c r="AM58" s="134"/>
      <c r="AN58" s="134"/>
    </row>
    <row r="59" spans="1:256" s="149" customFormat="1" ht="118.8">
      <c r="A59" s="143" t="s">
        <v>1296</v>
      </c>
      <c r="B59" s="136" t="s">
        <v>1312</v>
      </c>
      <c r="C59" s="136" t="s">
        <v>1320</v>
      </c>
      <c r="D59" s="136" t="s">
        <v>560</v>
      </c>
      <c r="E59" s="136" t="s">
        <v>568</v>
      </c>
      <c r="F59" s="136" t="s">
        <v>569</v>
      </c>
      <c r="G59" s="136" t="s">
        <v>570</v>
      </c>
      <c r="H59" s="136" t="s">
        <v>571</v>
      </c>
      <c r="I59" s="136"/>
      <c r="J59" s="136" t="s">
        <v>572</v>
      </c>
      <c r="K59" s="136" t="s">
        <v>260</v>
      </c>
      <c r="L59" s="136" t="s">
        <v>29</v>
      </c>
      <c r="M59" s="136" t="s">
        <v>261</v>
      </c>
      <c r="N59" s="136"/>
      <c r="O59" s="136"/>
      <c r="P59" s="136"/>
      <c r="Q59" s="136" t="s">
        <v>198</v>
      </c>
      <c r="R59" s="136"/>
      <c r="S59" s="136"/>
      <c r="T59" s="136" t="s">
        <v>573</v>
      </c>
      <c r="U59" s="136" t="s">
        <v>573</v>
      </c>
      <c r="V59" s="136" t="s">
        <v>263</v>
      </c>
      <c r="W59" s="139" t="s">
        <v>574</v>
      </c>
      <c r="X59" s="135"/>
      <c r="Y59" s="134"/>
      <c r="Z59" s="134"/>
      <c r="AA59" s="134"/>
      <c r="AB59" s="134"/>
      <c r="AC59" s="134"/>
      <c r="AD59" s="134"/>
      <c r="AE59" s="134"/>
      <c r="AF59" s="134"/>
      <c r="AG59" s="134"/>
      <c r="AH59" s="134"/>
      <c r="AI59" s="134"/>
      <c r="AJ59" s="134"/>
      <c r="AK59" s="134"/>
      <c r="AL59" s="134"/>
      <c r="AM59" s="134"/>
      <c r="AN59" s="134"/>
    </row>
    <row r="60" spans="1:256" s="149" customFormat="1" ht="66">
      <c r="A60" s="143" t="s">
        <v>1345</v>
      </c>
      <c r="B60" s="136" t="s">
        <v>1312</v>
      </c>
      <c r="C60" s="136" t="s">
        <v>1320</v>
      </c>
      <c r="D60" s="136" t="s">
        <v>560</v>
      </c>
      <c r="E60" s="136" t="s">
        <v>575</v>
      </c>
      <c r="F60" s="136" t="s">
        <v>576</v>
      </c>
      <c r="G60" s="136" t="s">
        <v>577</v>
      </c>
      <c r="H60" s="136" t="s">
        <v>578</v>
      </c>
      <c r="I60" s="136" t="s">
        <v>193</v>
      </c>
      <c r="J60" s="136" t="s">
        <v>579</v>
      </c>
      <c r="K60" s="136" t="s">
        <v>260</v>
      </c>
      <c r="L60" s="136" t="s">
        <v>18</v>
      </c>
      <c r="M60" s="138" t="s">
        <v>333</v>
      </c>
      <c r="N60" s="136"/>
      <c r="O60" s="136"/>
      <c r="P60" s="136"/>
      <c r="Q60" s="136" t="s">
        <v>270</v>
      </c>
      <c r="R60" s="136"/>
      <c r="S60" s="136"/>
      <c r="T60" s="136" t="s">
        <v>580</v>
      </c>
      <c r="U60" s="136" t="s">
        <v>581</v>
      </c>
      <c r="V60" s="136" t="s">
        <v>263</v>
      </c>
      <c r="W60" s="139" t="s">
        <v>582</v>
      </c>
      <c r="X60" s="135"/>
      <c r="Y60" s="134"/>
      <c r="Z60" s="134"/>
      <c r="AA60" s="134"/>
      <c r="AB60" s="134"/>
      <c r="AC60" s="134"/>
      <c r="AD60" s="134"/>
      <c r="AE60" s="134"/>
      <c r="AF60" s="134"/>
      <c r="AG60" s="134"/>
      <c r="AH60" s="134"/>
      <c r="AI60" s="134"/>
      <c r="AJ60" s="134"/>
      <c r="AK60" s="134"/>
      <c r="AL60" s="134"/>
      <c r="AM60" s="134"/>
      <c r="AN60" s="134"/>
    </row>
    <row r="61" spans="1:256" s="149" customFormat="1" ht="66">
      <c r="A61" s="143" t="s">
        <v>1346</v>
      </c>
      <c r="B61" s="136" t="s">
        <v>1312</v>
      </c>
      <c r="C61" s="136" t="s">
        <v>1320</v>
      </c>
      <c r="D61" s="136" t="s">
        <v>560</v>
      </c>
      <c r="E61" s="136" t="s">
        <v>583</v>
      </c>
      <c r="F61" s="136" t="s">
        <v>584</v>
      </c>
      <c r="G61" s="136" t="s">
        <v>585</v>
      </c>
      <c r="H61" s="136" t="s">
        <v>586</v>
      </c>
      <c r="I61" s="136"/>
      <c r="J61" s="136" t="s">
        <v>587</v>
      </c>
      <c r="K61" s="136" t="s">
        <v>260</v>
      </c>
      <c r="L61" s="136" t="s">
        <v>14</v>
      </c>
      <c r="M61" s="138" t="s">
        <v>333</v>
      </c>
      <c r="N61" s="136"/>
      <c r="O61" s="136"/>
      <c r="P61" s="136"/>
      <c r="Q61" s="136" t="s">
        <v>262</v>
      </c>
      <c r="R61" s="136"/>
      <c r="S61" s="136"/>
      <c r="T61" s="136" t="s">
        <v>588</v>
      </c>
      <c r="U61" s="136" t="s">
        <v>589</v>
      </c>
      <c r="V61" s="136" t="s">
        <v>263</v>
      </c>
      <c r="W61" s="139" t="s">
        <v>590</v>
      </c>
      <c r="X61" s="135"/>
      <c r="Y61" s="134"/>
      <c r="Z61" s="134"/>
      <c r="AA61" s="134"/>
      <c r="AB61" s="134"/>
      <c r="AC61" s="134"/>
      <c r="AD61" s="134"/>
      <c r="AE61" s="134"/>
      <c r="AF61" s="134"/>
      <c r="AG61" s="134"/>
      <c r="AH61" s="134"/>
      <c r="AI61" s="134"/>
      <c r="AJ61" s="134"/>
      <c r="AK61" s="134"/>
      <c r="AL61" s="134"/>
      <c r="AM61" s="134"/>
      <c r="AN61" s="134"/>
    </row>
    <row r="62" spans="1:256" s="158" customFormat="1" ht="39.6">
      <c r="A62" s="150">
        <v>5</v>
      </c>
      <c r="B62" s="151" t="s">
        <v>1314</v>
      </c>
      <c r="C62" s="151" t="s">
        <v>591</v>
      </c>
      <c r="D62" s="151" t="s">
        <v>592</v>
      </c>
      <c r="E62" s="151" t="s">
        <v>593</v>
      </c>
      <c r="F62" s="151" t="s">
        <v>594</v>
      </c>
      <c r="G62" s="151" t="s">
        <v>595</v>
      </c>
      <c r="H62" s="151">
        <v>299</v>
      </c>
      <c r="I62" s="151" t="s">
        <v>7</v>
      </c>
      <c r="J62" s="151">
        <v>127547</v>
      </c>
      <c r="K62" s="151">
        <v>2023</v>
      </c>
      <c r="L62" s="151" t="s">
        <v>596</v>
      </c>
      <c r="M62" s="152" t="s">
        <v>333</v>
      </c>
      <c r="N62" s="151"/>
      <c r="O62" s="151"/>
      <c r="P62" s="151"/>
      <c r="Q62" s="151" t="s">
        <v>325</v>
      </c>
      <c r="R62" s="151"/>
      <c r="S62" s="151"/>
      <c r="T62" s="151" t="s">
        <v>597</v>
      </c>
      <c r="U62" s="151" t="s">
        <v>598</v>
      </c>
      <c r="V62" s="151" t="s">
        <v>289</v>
      </c>
      <c r="W62" s="151" t="str">
        <f>HYPERLINK("http://dx.doi.org/10.1016/j.matchemphys.2023.127547","http://dx.doi.org/10.1016/j.matchemphys.2023.127547")</f>
        <v>http://dx.doi.org/10.1016/j.matchemphys.2023.127547</v>
      </c>
      <c r="X62" s="160"/>
      <c r="Y62" s="161"/>
      <c r="Z62" s="161"/>
      <c r="AA62" s="161"/>
      <c r="AB62" s="161"/>
      <c r="AC62" s="161"/>
      <c r="AD62" s="161"/>
      <c r="AE62" s="161"/>
      <c r="AF62" s="161"/>
      <c r="AG62" s="161"/>
      <c r="AH62" s="161"/>
      <c r="AI62" s="161"/>
      <c r="AJ62" s="161"/>
      <c r="AK62" s="161"/>
      <c r="AL62" s="161"/>
      <c r="AM62" s="161"/>
      <c r="AN62" s="161"/>
    </row>
    <row r="63" spans="1:256" s="149" customFormat="1" ht="66">
      <c r="A63" s="150">
        <v>6</v>
      </c>
      <c r="B63" s="151" t="s">
        <v>1314</v>
      </c>
      <c r="C63" s="151" t="s">
        <v>591</v>
      </c>
      <c r="D63" s="151" t="s">
        <v>592</v>
      </c>
      <c r="E63" s="151" t="s">
        <v>599</v>
      </c>
      <c r="F63" s="151" t="s">
        <v>600</v>
      </c>
      <c r="G63" s="151" t="s">
        <v>601</v>
      </c>
      <c r="H63" s="151">
        <v>49</v>
      </c>
      <c r="I63" s="151">
        <v>7</v>
      </c>
      <c r="J63" s="151" t="s">
        <v>602</v>
      </c>
      <c r="K63" s="151">
        <v>2023</v>
      </c>
      <c r="L63" s="151" t="s">
        <v>603</v>
      </c>
      <c r="M63" s="152" t="s">
        <v>333</v>
      </c>
      <c r="N63" s="151"/>
      <c r="O63" s="151"/>
      <c r="P63" s="151"/>
      <c r="Q63" s="151" t="s">
        <v>334</v>
      </c>
      <c r="R63" s="151"/>
      <c r="S63" s="151"/>
      <c r="T63" s="151" t="s">
        <v>604</v>
      </c>
      <c r="U63" s="151" t="s">
        <v>605</v>
      </c>
      <c r="V63" s="151" t="s">
        <v>289</v>
      </c>
      <c r="W63" s="151" t="str">
        <f>HYPERLINK("http://dx.doi.org/10.1016/j.ceramint.2022.11.251","http://dx.doi.org/10.1016/j.ceramint.2022.11.251")</f>
        <v>http://dx.doi.org/10.1016/j.ceramint.2022.11.251</v>
      </c>
      <c r="X63" s="148"/>
    </row>
    <row r="64" spans="1:256" s="149" customFormat="1" ht="92.4">
      <c r="A64" s="150">
        <v>7</v>
      </c>
      <c r="B64" s="151" t="s">
        <v>1314</v>
      </c>
      <c r="C64" s="151" t="s">
        <v>591</v>
      </c>
      <c r="D64" s="151" t="s">
        <v>592</v>
      </c>
      <c r="E64" s="151" t="s">
        <v>606</v>
      </c>
      <c r="F64" s="151" t="s">
        <v>607</v>
      </c>
      <c r="G64" s="151" t="s">
        <v>608</v>
      </c>
      <c r="H64" s="151">
        <v>36</v>
      </c>
      <c r="I64" s="151" t="s">
        <v>7</v>
      </c>
      <c r="J64" s="151">
        <v>102589</v>
      </c>
      <c r="K64" s="151">
        <v>2023</v>
      </c>
      <c r="L64" s="151" t="s">
        <v>405</v>
      </c>
      <c r="M64" s="152" t="s">
        <v>333</v>
      </c>
      <c r="N64" s="151"/>
      <c r="O64" s="151"/>
      <c r="P64" s="151"/>
      <c r="Q64" s="151" t="s">
        <v>352</v>
      </c>
      <c r="R64" s="151"/>
      <c r="S64" s="151"/>
      <c r="T64" s="151" t="s">
        <v>609</v>
      </c>
      <c r="U64" s="151" t="s">
        <v>7</v>
      </c>
      <c r="V64" s="151" t="s">
        <v>289</v>
      </c>
      <c r="W64" s="151" t="str">
        <f>HYPERLINK("http://dx.doi.org/10.1016/j.surfin.2022.102589","http://dx.doi.org/10.1016/j.surfin.2022.102589")</f>
        <v>http://dx.doi.org/10.1016/j.surfin.2022.102589</v>
      </c>
      <c r="X64" s="148"/>
    </row>
    <row r="65" spans="1:40" s="134" customFormat="1" ht="66">
      <c r="A65" s="150">
        <v>8</v>
      </c>
      <c r="B65" s="151" t="s">
        <v>1314</v>
      </c>
      <c r="C65" s="151" t="s">
        <v>591</v>
      </c>
      <c r="D65" s="151" t="s">
        <v>592</v>
      </c>
      <c r="E65" s="151" t="s">
        <v>610</v>
      </c>
      <c r="F65" s="151" t="s">
        <v>611</v>
      </c>
      <c r="G65" s="151" t="s">
        <v>612</v>
      </c>
      <c r="H65" s="151">
        <v>257</v>
      </c>
      <c r="I65" s="151" t="s">
        <v>7</v>
      </c>
      <c r="J65" s="151">
        <v>112384</v>
      </c>
      <c r="K65" s="151">
        <v>2023</v>
      </c>
      <c r="L65" s="151" t="s">
        <v>613</v>
      </c>
      <c r="M65" s="152" t="s">
        <v>333</v>
      </c>
      <c r="N65" s="151"/>
      <c r="O65" s="151"/>
      <c r="P65" s="151"/>
      <c r="Q65" s="151" t="s">
        <v>352</v>
      </c>
      <c r="R65" s="151"/>
      <c r="S65" s="151"/>
      <c r="T65" s="151" t="s">
        <v>614</v>
      </c>
      <c r="U65" s="151" t="s">
        <v>615</v>
      </c>
      <c r="V65" s="151" t="s">
        <v>289</v>
      </c>
      <c r="W65" s="151" t="str">
        <f>HYPERLINK("http://dx.doi.org/10.1016/j.solmat.2023.112384","http://dx.doi.org/10.1016/j.solmat.2023.112384")</f>
        <v>http://dx.doi.org/10.1016/j.solmat.2023.112384</v>
      </c>
      <c r="X65" s="148"/>
      <c r="Y65" s="149"/>
      <c r="Z65" s="149"/>
      <c r="AA65" s="149"/>
      <c r="AB65" s="149"/>
      <c r="AC65" s="149"/>
      <c r="AD65" s="149"/>
      <c r="AE65" s="149"/>
      <c r="AF65" s="149"/>
      <c r="AG65" s="149"/>
      <c r="AH65" s="149"/>
      <c r="AI65" s="149"/>
      <c r="AJ65" s="149"/>
      <c r="AK65" s="149"/>
      <c r="AL65" s="149"/>
      <c r="AM65" s="149"/>
      <c r="AN65" s="149"/>
    </row>
    <row r="66" spans="1:40" s="134" customFormat="1" ht="67.2" customHeight="1">
      <c r="A66" s="150">
        <v>9</v>
      </c>
      <c r="B66" s="151" t="s">
        <v>1314</v>
      </c>
      <c r="C66" s="151" t="s">
        <v>591</v>
      </c>
      <c r="D66" s="151" t="s">
        <v>592</v>
      </c>
      <c r="E66" s="151" t="s">
        <v>616</v>
      </c>
      <c r="F66" s="151" t="s">
        <v>617</v>
      </c>
      <c r="G66" s="151" t="s">
        <v>618</v>
      </c>
      <c r="H66" s="151">
        <v>129</v>
      </c>
      <c r="I66" s="151">
        <v>5</v>
      </c>
      <c r="J66" s="151">
        <v>342</v>
      </c>
      <c r="K66" s="151">
        <v>2023</v>
      </c>
      <c r="L66" s="151" t="s">
        <v>366</v>
      </c>
      <c r="M66" s="152" t="s">
        <v>333</v>
      </c>
      <c r="N66" s="151"/>
      <c r="O66" s="151"/>
      <c r="P66" s="151"/>
      <c r="Q66" s="151" t="s">
        <v>396</v>
      </c>
      <c r="R66" s="151"/>
      <c r="S66" s="151"/>
      <c r="T66" s="151" t="s">
        <v>619</v>
      </c>
      <c r="U66" s="151" t="s">
        <v>620</v>
      </c>
      <c r="V66" s="151" t="s">
        <v>289</v>
      </c>
      <c r="W66" s="151" t="str">
        <f>HYPERLINK("http://dx.doi.org/10.1007/s00339-023-06587-0","http://dx.doi.org/10.1007/s00339-023-06587-0")</f>
        <v>http://dx.doi.org/10.1007/s00339-023-06587-0</v>
      </c>
      <c r="X66" s="133"/>
      <c r="Y66" s="133"/>
      <c r="Z66" s="133"/>
      <c r="AA66" s="133"/>
      <c r="AB66" s="133"/>
      <c r="AC66" s="133"/>
      <c r="AD66" s="133"/>
      <c r="AE66" s="133"/>
      <c r="AF66" s="133"/>
      <c r="AG66" s="133"/>
      <c r="AH66" s="133"/>
      <c r="AI66" s="133"/>
      <c r="AJ66" s="133"/>
      <c r="AK66" s="133"/>
      <c r="AL66" s="133"/>
      <c r="AM66" s="133"/>
      <c r="AN66" s="133"/>
    </row>
    <row r="67" spans="1:40" s="149" customFormat="1" ht="118.8">
      <c r="A67" s="150">
        <v>10</v>
      </c>
      <c r="B67" s="151" t="s">
        <v>1314</v>
      </c>
      <c r="C67" s="151" t="s">
        <v>591</v>
      </c>
      <c r="D67" s="151" t="s">
        <v>592</v>
      </c>
      <c r="E67" s="151" t="s">
        <v>621</v>
      </c>
      <c r="F67" s="151" t="s">
        <v>622</v>
      </c>
      <c r="G67" s="151" t="s">
        <v>623</v>
      </c>
      <c r="H67" s="151">
        <v>20</v>
      </c>
      <c r="I67" s="151" t="s">
        <v>7</v>
      </c>
      <c r="J67" s="151">
        <v>100422</v>
      </c>
      <c r="K67" s="151">
        <v>2023</v>
      </c>
      <c r="L67" s="151" t="s">
        <v>624</v>
      </c>
      <c r="M67" s="152" t="s">
        <v>333</v>
      </c>
      <c r="N67" s="151"/>
      <c r="O67" s="151"/>
      <c r="P67" s="151"/>
      <c r="Q67" s="151" t="s">
        <v>352</v>
      </c>
      <c r="R67" s="151"/>
      <c r="S67" s="151"/>
      <c r="T67" s="151" t="s">
        <v>625</v>
      </c>
      <c r="U67" s="151" t="s">
        <v>7</v>
      </c>
      <c r="V67" s="151" t="s">
        <v>289</v>
      </c>
      <c r="W67" s="151" t="str">
        <f>HYPERLINK("http://dx.doi.org/10.1016/j.mtadv.2023.100422","http://dx.doi.org/10.1016/j.mtadv.2023.100422")</f>
        <v>http://dx.doi.org/10.1016/j.mtadv.2023.100422</v>
      </c>
      <c r="X67" s="148"/>
    </row>
    <row r="68" spans="1:40" s="149" customFormat="1" ht="66">
      <c r="A68" s="150">
        <v>11</v>
      </c>
      <c r="B68" s="151" t="s">
        <v>1314</v>
      </c>
      <c r="C68" s="151" t="s">
        <v>591</v>
      </c>
      <c r="D68" s="151" t="s">
        <v>592</v>
      </c>
      <c r="E68" s="151" t="s">
        <v>626</v>
      </c>
      <c r="F68" s="151" t="s">
        <v>627</v>
      </c>
      <c r="G68" s="151" t="s">
        <v>608</v>
      </c>
      <c r="H68" s="151">
        <v>41</v>
      </c>
      <c r="I68" s="151" t="s">
        <v>7</v>
      </c>
      <c r="J68" s="151">
        <v>103295</v>
      </c>
      <c r="K68" s="151">
        <v>2023</v>
      </c>
      <c r="L68" s="151" t="s">
        <v>395</v>
      </c>
      <c r="M68" s="152" t="s">
        <v>333</v>
      </c>
      <c r="N68" s="151"/>
      <c r="O68" s="151"/>
      <c r="P68" s="151"/>
      <c r="Q68" s="151" t="s">
        <v>352</v>
      </c>
      <c r="R68" s="151"/>
      <c r="S68" s="151"/>
      <c r="T68" s="151" t="s">
        <v>609</v>
      </c>
      <c r="U68" s="151" t="s">
        <v>7</v>
      </c>
      <c r="V68" s="151" t="s">
        <v>289</v>
      </c>
      <c r="W68" s="151" t="str">
        <f>HYPERLINK("http://dx.doi.org/10.1016/j.surfin.2023.103295","http://dx.doi.org/10.1016/j.surfin.2023.103295")</f>
        <v>http://dx.doi.org/10.1016/j.surfin.2023.103295</v>
      </c>
      <c r="X68" s="148"/>
    </row>
    <row r="69" spans="1:40" s="149" customFormat="1" ht="66">
      <c r="A69" s="150">
        <v>12</v>
      </c>
      <c r="B69" s="151" t="s">
        <v>1314</v>
      </c>
      <c r="C69" s="151" t="s">
        <v>591</v>
      </c>
      <c r="D69" s="151" t="s">
        <v>592</v>
      </c>
      <c r="E69" s="151" t="s">
        <v>628</v>
      </c>
      <c r="F69" s="151" t="s">
        <v>629</v>
      </c>
      <c r="G69" s="151" t="s">
        <v>630</v>
      </c>
      <c r="H69" s="151">
        <v>70</v>
      </c>
      <c r="I69" s="151">
        <v>10</v>
      </c>
      <c r="J69" s="151" t="s">
        <v>631</v>
      </c>
      <c r="K69" s="151">
        <v>2023</v>
      </c>
      <c r="L69" s="151" t="s">
        <v>395</v>
      </c>
      <c r="M69" s="152" t="s">
        <v>333</v>
      </c>
      <c r="N69" s="151"/>
      <c r="O69" s="151"/>
      <c r="P69" s="151"/>
      <c r="Q69" s="151" t="s">
        <v>288</v>
      </c>
      <c r="R69" s="151"/>
      <c r="S69" s="151"/>
      <c r="T69" s="151" t="s">
        <v>71</v>
      </c>
      <c r="U69" s="151" t="s">
        <v>72</v>
      </c>
      <c r="V69" s="151" t="s">
        <v>289</v>
      </c>
      <c r="W69" s="151" t="str">
        <f>HYPERLINK("http://dx.doi.org/10.1109/TED.2023.3302274","http://dx.doi.org/10.1109/TED.2023.3302274")</f>
        <v>http://dx.doi.org/10.1109/TED.2023.3302274</v>
      </c>
      <c r="X69" s="133"/>
      <c r="Y69" s="133"/>
      <c r="Z69" s="133"/>
      <c r="AA69" s="133"/>
      <c r="AB69" s="133"/>
      <c r="AC69" s="133"/>
      <c r="AD69" s="133"/>
      <c r="AE69" s="133"/>
      <c r="AF69" s="133"/>
      <c r="AG69" s="133"/>
      <c r="AH69" s="133"/>
      <c r="AI69" s="133"/>
      <c r="AJ69" s="133"/>
      <c r="AK69" s="133"/>
      <c r="AL69" s="133"/>
      <c r="AM69" s="133"/>
      <c r="AN69" s="133"/>
    </row>
    <row r="70" spans="1:40" s="149" customFormat="1" ht="79.2">
      <c r="A70" s="150">
        <v>13</v>
      </c>
      <c r="B70" s="151" t="s">
        <v>1314</v>
      </c>
      <c r="C70" s="151" t="s">
        <v>591</v>
      </c>
      <c r="D70" s="151" t="s">
        <v>592</v>
      </c>
      <c r="E70" s="151" t="s">
        <v>632</v>
      </c>
      <c r="F70" s="151" t="s">
        <v>633</v>
      </c>
      <c r="G70" s="151" t="s">
        <v>634</v>
      </c>
      <c r="H70" s="151">
        <v>31</v>
      </c>
      <c r="I70" s="151">
        <v>20</v>
      </c>
      <c r="J70" s="151" t="s">
        <v>635</v>
      </c>
      <c r="K70" s="151">
        <v>2023</v>
      </c>
      <c r="L70" s="151" t="s">
        <v>636</v>
      </c>
      <c r="M70" s="152" t="s">
        <v>333</v>
      </c>
      <c r="N70" s="151"/>
      <c r="O70" s="151"/>
      <c r="P70" s="151"/>
      <c r="Q70" s="151" t="s">
        <v>288</v>
      </c>
      <c r="R70" s="151"/>
      <c r="S70" s="151"/>
      <c r="T70" s="151" t="s">
        <v>53</v>
      </c>
      <c r="U70" s="151" t="s">
        <v>7</v>
      </c>
      <c r="V70" s="151" t="s">
        <v>289</v>
      </c>
      <c r="W70" s="151" t="str">
        <f>HYPERLINK("http://dx.doi.org/10.1364/OE.499380","http://dx.doi.org/10.1364/OE.499380")</f>
        <v>http://dx.doi.org/10.1364/OE.499380</v>
      </c>
      <c r="X70" s="160"/>
      <c r="Y70" s="161"/>
      <c r="Z70" s="161"/>
      <c r="AA70" s="161"/>
      <c r="AB70" s="161"/>
      <c r="AC70" s="161"/>
      <c r="AD70" s="161"/>
      <c r="AE70" s="161"/>
      <c r="AF70" s="161"/>
      <c r="AG70" s="161"/>
      <c r="AH70" s="161"/>
      <c r="AI70" s="161"/>
      <c r="AJ70" s="161"/>
      <c r="AK70" s="161"/>
      <c r="AL70" s="161"/>
      <c r="AM70" s="161"/>
      <c r="AN70" s="161"/>
    </row>
    <row r="71" spans="1:40" s="134" customFormat="1" ht="52.8">
      <c r="A71" s="153">
        <v>14</v>
      </c>
      <c r="B71" s="154" t="s">
        <v>1314</v>
      </c>
      <c r="C71" s="154" t="s">
        <v>591</v>
      </c>
      <c r="D71" s="154" t="s">
        <v>592</v>
      </c>
      <c r="E71" s="154" t="s">
        <v>637</v>
      </c>
      <c r="F71" s="154" t="s">
        <v>638</v>
      </c>
      <c r="G71" s="154" t="s">
        <v>639</v>
      </c>
      <c r="H71" s="154">
        <v>340</v>
      </c>
      <c r="I71" s="154" t="s">
        <v>7</v>
      </c>
      <c r="J71" s="154">
        <v>134204</v>
      </c>
      <c r="K71" s="154">
        <v>2023</v>
      </c>
      <c r="L71" s="154" t="s">
        <v>640</v>
      </c>
      <c r="M71" s="155" t="s">
        <v>333</v>
      </c>
      <c r="N71" s="154"/>
      <c r="O71" s="154"/>
      <c r="P71" s="154"/>
      <c r="Q71" s="154" t="s">
        <v>352</v>
      </c>
      <c r="R71" s="154"/>
      <c r="S71" s="154"/>
      <c r="T71" s="154" t="s">
        <v>641</v>
      </c>
      <c r="U71" s="154" t="s">
        <v>642</v>
      </c>
      <c r="V71" s="154" t="s">
        <v>289</v>
      </c>
      <c r="W71" s="154" t="str">
        <f>HYPERLINK("http://dx.doi.org/10.1016/j.matlet.2023.134204","http://dx.doi.org/10.1016/j.matlet.2023.134204")</f>
        <v>http://dx.doi.org/10.1016/j.matlet.2023.134204</v>
      </c>
      <c r="X71" s="148"/>
      <c r="Y71" s="148"/>
      <c r="Z71" s="148"/>
      <c r="AA71" s="148"/>
      <c r="AB71" s="148"/>
      <c r="AC71" s="148"/>
      <c r="AD71" s="148"/>
      <c r="AE71" s="148"/>
      <c r="AF71" s="148"/>
      <c r="AG71" s="148"/>
      <c r="AH71" s="148"/>
      <c r="AI71" s="148"/>
      <c r="AJ71" s="148"/>
      <c r="AK71" s="148"/>
      <c r="AL71" s="148"/>
      <c r="AM71" s="148"/>
      <c r="AN71" s="148"/>
    </row>
    <row r="72" spans="1:40" s="134" customFormat="1" ht="66">
      <c r="A72" s="150">
        <v>15</v>
      </c>
      <c r="B72" s="151" t="s">
        <v>1314</v>
      </c>
      <c r="C72" s="151" t="s">
        <v>591</v>
      </c>
      <c r="D72" s="151" t="s">
        <v>592</v>
      </c>
      <c r="E72" s="151" t="s">
        <v>643</v>
      </c>
      <c r="F72" s="151" t="s">
        <v>644</v>
      </c>
      <c r="G72" s="151" t="s">
        <v>645</v>
      </c>
      <c r="H72" s="151">
        <v>44</v>
      </c>
      <c r="I72" s="151">
        <v>3</v>
      </c>
      <c r="J72" s="151" t="s">
        <v>646</v>
      </c>
      <c r="K72" s="151">
        <v>2023</v>
      </c>
      <c r="L72" s="151" t="s">
        <v>338</v>
      </c>
      <c r="M72" s="152" t="s">
        <v>333</v>
      </c>
      <c r="N72" s="151"/>
      <c r="O72" s="151"/>
      <c r="P72" s="151"/>
      <c r="Q72" s="151" t="s">
        <v>288</v>
      </c>
      <c r="R72" s="151"/>
      <c r="S72" s="151"/>
      <c r="T72" s="151" t="s">
        <v>647</v>
      </c>
      <c r="U72" s="151" t="s">
        <v>648</v>
      </c>
      <c r="V72" s="151" t="s">
        <v>289</v>
      </c>
      <c r="W72" s="151" t="str">
        <f>HYPERLINK("http://dx.doi.org/10.1109/LED.2023.3239379","http://dx.doi.org/10.1109/LED.2023.3239379")</f>
        <v>http://dx.doi.org/10.1109/LED.2023.3239379</v>
      </c>
      <c r="X72" s="148"/>
      <c r="Y72" s="149"/>
      <c r="Z72" s="149"/>
      <c r="AA72" s="149"/>
      <c r="AB72" s="149"/>
      <c r="AC72" s="149"/>
      <c r="AD72" s="149"/>
      <c r="AE72" s="149"/>
      <c r="AF72" s="149"/>
      <c r="AG72" s="149"/>
      <c r="AH72" s="149"/>
      <c r="AI72" s="149"/>
      <c r="AJ72" s="149"/>
      <c r="AK72" s="149"/>
      <c r="AL72" s="149"/>
      <c r="AM72" s="149"/>
      <c r="AN72" s="149"/>
    </row>
    <row r="73" spans="1:40" s="161" customFormat="1" ht="92.4">
      <c r="A73" s="153">
        <v>16</v>
      </c>
      <c r="B73" s="154" t="s">
        <v>1314</v>
      </c>
      <c r="C73" s="154" t="s">
        <v>591</v>
      </c>
      <c r="D73" s="154" t="s">
        <v>592</v>
      </c>
      <c r="E73" s="154" t="s">
        <v>649</v>
      </c>
      <c r="F73" s="154" t="s">
        <v>650</v>
      </c>
      <c r="G73" s="154" t="s">
        <v>651</v>
      </c>
      <c r="H73" s="154">
        <v>27</v>
      </c>
      <c r="I73" s="154" t="s">
        <v>7</v>
      </c>
      <c r="J73" s="154" t="s">
        <v>652</v>
      </c>
      <c r="K73" s="154">
        <v>2023</v>
      </c>
      <c r="L73" s="154" t="s">
        <v>653</v>
      </c>
      <c r="M73" s="155" t="s">
        <v>333</v>
      </c>
      <c r="N73" s="154"/>
      <c r="O73" s="154"/>
      <c r="P73" s="154"/>
      <c r="Q73" s="154" t="s">
        <v>352</v>
      </c>
      <c r="R73" s="154"/>
      <c r="S73" s="154"/>
      <c r="T73" s="154" t="s">
        <v>654</v>
      </c>
      <c r="U73" s="154" t="s">
        <v>655</v>
      </c>
      <c r="V73" s="154" t="s">
        <v>289</v>
      </c>
      <c r="W73" s="154" t="str">
        <f>HYPERLINK("http://dx.doi.org/10.1016/j.jmrt.2023.10.302","http://dx.doi.org/10.1016/j.jmrt.2023.10.302")</f>
        <v>http://dx.doi.org/10.1016/j.jmrt.2023.10.302</v>
      </c>
      <c r="X73" s="148"/>
      <c r="Y73" s="148"/>
      <c r="Z73" s="148"/>
      <c r="AA73" s="148"/>
      <c r="AB73" s="148"/>
      <c r="AC73" s="148"/>
      <c r="AD73" s="148"/>
      <c r="AE73" s="148"/>
      <c r="AF73" s="148"/>
      <c r="AG73" s="148"/>
      <c r="AH73" s="148"/>
      <c r="AI73" s="148"/>
      <c r="AJ73" s="148"/>
      <c r="AK73" s="148"/>
      <c r="AL73" s="148"/>
      <c r="AM73" s="148"/>
      <c r="AN73" s="148"/>
    </row>
    <row r="74" spans="1:40" s="161" customFormat="1" ht="52.8">
      <c r="A74" s="150">
        <v>17</v>
      </c>
      <c r="B74" s="151" t="s">
        <v>1314</v>
      </c>
      <c r="C74" s="151" t="s">
        <v>591</v>
      </c>
      <c r="D74" s="151" t="s">
        <v>592</v>
      </c>
      <c r="E74" s="151" t="s">
        <v>656</v>
      </c>
      <c r="F74" s="151" t="s">
        <v>657</v>
      </c>
      <c r="G74" s="151" t="s">
        <v>658</v>
      </c>
      <c r="H74" s="151">
        <v>216</v>
      </c>
      <c r="I74" s="151" t="s">
        <v>7</v>
      </c>
      <c r="J74" s="151">
        <v>112414</v>
      </c>
      <c r="K74" s="151">
        <v>2023</v>
      </c>
      <c r="L74" s="151" t="s">
        <v>395</v>
      </c>
      <c r="M74" s="152" t="s">
        <v>333</v>
      </c>
      <c r="N74" s="151"/>
      <c r="O74" s="151"/>
      <c r="P74" s="151"/>
      <c r="Q74" s="151" t="s">
        <v>334</v>
      </c>
      <c r="R74" s="151"/>
      <c r="S74" s="151"/>
      <c r="T74" s="151" t="s">
        <v>659</v>
      </c>
      <c r="U74" s="151" t="s">
        <v>660</v>
      </c>
      <c r="V74" s="151" t="s">
        <v>289</v>
      </c>
      <c r="W74" s="151" t="str">
        <f>HYPERLINK("http://dx.doi.org/10.1016/j.vacuum.2023.112414","http://dx.doi.org/10.1016/j.vacuum.2023.112414")</f>
        <v>http://dx.doi.org/10.1016/j.vacuum.2023.112414</v>
      </c>
      <c r="X74" s="148"/>
      <c r="Y74" s="149"/>
      <c r="Z74" s="149"/>
      <c r="AA74" s="149"/>
      <c r="AB74" s="149"/>
      <c r="AC74" s="149"/>
      <c r="AD74" s="149"/>
      <c r="AE74" s="149"/>
      <c r="AF74" s="149"/>
      <c r="AG74" s="149"/>
      <c r="AH74" s="149"/>
      <c r="AI74" s="149"/>
      <c r="AJ74" s="149"/>
      <c r="AK74" s="149"/>
      <c r="AL74" s="149"/>
      <c r="AM74" s="149"/>
      <c r="AN74" s="149"/>
    </row>
    <row r="75" spans="1:40" s="134" customFormat="1" ht="39.6">
      <c r="A75" s="150">
        <v>18</v>
      </c>
      <c r="B75" s="151" t="s">
        <v>1314</v>
      </c>
      <c r="C75" s="151" t="s">
        <v>591</v>
      </c>
      <c r="D75" s="151" t="s">
        <v>661</v>
      </c>
      <c r="E75" s="151" t="s">
        <v>662</v>
      </c>
      <c r="F75" s="151" t="s">
        <v>663</v>
      </c>
      <c r="G75" s="151" t="s">
        <v>664</v>
      </c>
      <c r="H75" s="151">
        <v>35</v>
      </c>
      <c r="I75" s="151" t="s">
        <v>7</v>
      </c>
      <c r="J75" s="151">
        <v>105844</v>
      </c>
      <c r="K75" s="151">
        <v>2023</v>
      </c>
      <c r="L75" s="151" t="s">
        <v>665</v>
      </c>
      <c r="M75" s="152" t="s">
        <v>333</v>
      </c>
      <c r="N75" s="151"/>
      <c r="O75" s="151"/>
      <c r="P75" s="151"/>
      <c r="Q75" s="151" t="s">
        <v>352</v>
      </c>
      <c r="R75" s="151"/>
      <c r="S75" s="151"/>
      <c r="T75" s="151" t="s">
        <v>7</v>
      </c>
      <c r="U75" s="151" t="s">
        <v>666</v>
      </c>
      <c r="V75" s="151" t="s">
        <v>289</v>
      </c>
      <c r="W75" s="151" t="str">
        <f>HYPERLINK("http://dx.doi.org/10.1016/j.mtcomm.2023.105844","http://dx.doi.org/10.1016/j.mtcomm.2023.105844")</f>
        <v>http://dx.doi.org/10.1016/j.mtcomm.2023.105844</v>
      </c>
      <c r="X75" s="133"/>
      <c r="Y75" s="133"/>
      <c r="Z75" s="133"/>
      <c r="AA75" s="133"/>
      <c r="AB75" s="133"/>
      <c r="AC75" s="133"/>
      <c r="AD75" s="133"/>
      <c r="AE75" s="133"/>
      <c r="AF75" s="133"/>
      <c r="AG75" s="133"/>
      <c r="AH75" s="133"/>
      <c r="AI75" s="133"/>
      <c r="AJ75" s="133"/>
      <c r="AK75" s="133"/>
      <c r="AL75" s="133"/>
      <c r="AM75" s="133"/>
      <c r="AN75" s="133"/>
    </row>
    <row r="76" spans="1:40" s="134" customFormat="1" ht="52.8">
      <c r="A76" s="150">
        <v>19</v>
      </c>
      <c r="B76" s="151" t="s">
        <v>1314</v>
      </c>
      <c r="C76" s="151" t="s">
        <v>591</v>
      </c>
      <c r="D76" s="151" t="s">
        <v>667</v>
      </c>
      <c r="E76" s="151" t="s">
        <v>668</v>
      </c>
      <c r="F76" s="151" t="s">
        <v>669</v>
      </c>
      <c r="G76" s="151" t="s">
        <v>670</v>
      </c>
      <c r="H76" s="151">
        <v>15</v>
      </c>
      <c r="I76" s="151">
        <v>21</v>
      </c>
      <c r="J76" s="151" t="s">
        <v>671</v>
      </c>
      <c r="K76" s="151">
        <v>2023</v>
      </c>
      <c r="L76" s="151" t="s">
        <v>672</v>
      </c>
      <c r="M76" s="152" t="s">
        <v>333</v>
      </c>
      <c r="N76" s="151"/>
      <c r="O76" s="151"/>
      <c r="P76" s="151"/>
      <c r="Q76" s="151" t="s">
        <v>288</v>
      </c>
      <c r="R76" s="151"/>
      <c r="S76" s="151"/>
      <c r="T76" s="151" t="s">
        <v>673</v>
      </c>
      <c r="U76" s="151" t="s">
        <v>674</v>
      </c>
      <c r="V76" s="151" t="s">
        <v>289</v>
      </c>
      <c r="W76" s="151" t="str">
        <f>HYPERLINK("http://dx.doi.org/10.1021/acsami.3c01566","http://dx.doi.org/10.1021/acsami.3c01566")</f>
        <v>http://dx.doi.org/10.1021/acsami.3c01566</v>
      </c>
      <c r="X76" s="148"/>
      <c r="Y76" s="149"/>
      <c r="Z76" s="149"/>
      <c r="AA76" s="149"/>
      <c r="AB76" s="149"/>
      <c r="AC76" s="149"/>
      <c r="AD76" s="149"/>
      <c r="AE76" s="149"/>
      <c r="AF76" s="149"/>
      <c r="AG76" s="149"/>
      <c r="AH76" s="149"/>
      <c r="AI76" s="149"/>
      <c r="AJ76" s="149"/>
      <c r="AK76" s="149"/>
      <c r="AL76" s="149"/>
      <c r="AM76" s="149"/>
      <c r="AN76" s="149"/>
    </row>
    <row r="77" spans="1:40" s="134" customFormat="1" ht="52.8">
      <c r="A77" s="153">
        <v>20</v>
      </c>
      <c r="B77" s="151" t="s">
        <v>1314</v>
      </c>
      <c r="C77" s="154" t="s">
        <v>591</v>
      </c>
      <c r="D77" s="154" t="s">
        <v>667</v>
      </c>
      <c r="E77" s="154" t="s">
        <v>675</v>
      </c>
      <c r="F77" s="154" t="s">
        <v>676</v>
      </c>
      <c r="G77" s="154" t="s">
        <v>677</v>
      </c>
      <c r="H77" s="154">
        <v>11</v>
      </c>
      <c r="I77" s="154">
        <v>6</v>
      </c>
      <c r="J77" s="154" t="s">
        <v>678</v>
      </c>
      <c r="K77" s="154">
        <v>2023</v>
      </c>
      <c r="L77" s="154" t="s">
        <v>679</v>
      </c>
      <c r="M77" s="155" t="s">
        <v>333</v>
      </c>
      <c r="N77" s="154"/>
      <c r="O77" s="154"/>
      <c r="P77" s="154"/>
      <c r="Q77" s="154" t="s">
        <v>334</v>
      </c>
      <c r="R77" s="154"/>
      <c r="S77" s="154"/>
      <c r="T77" s="154" t="s">
        <v>69</v>
      </c>
      <c r="U77" s="154" t="s">
        <v>70</v>
      </c>
      <c r="V77" s="154" t="s">
        <v>289</v>
      </c>
      <c r="W77" s="154" t="str">
        <f>HYPERLINK("http://dx.doi.org/10.1039/d2tc04723c","http://dx.doi.org/10.1039/d2tc04723c")</f>
        <v>http://dx.doi.org/10.1039/d2tc04723c</v>
      </c>
      <c r="X77" s="133"/>
      <c r="Y77" s="133"/>
      <c r="Z77" s="133"/>
      <c r="AA77" s="133"/>
      <c r="AB77" s="133"/>
      <c r="AC77" s="133"/>
      <c r="AD77" s="133"/>
      <c r="AE77" s="133"/>
      <c r="AF77" s="133"/>
      <c r="AG77" s="133"/>
      <c r="AH77" s="133"/>
      <c r="AI77" s="133"/>
      <c r="AJ77" s="133"/>
      <c r="AK77" s="133"/>
      <c r="AL77" s="133"/>
      <c r="AM77" s="133"/>
      <c r="AN77" s="133"/>
    </row>
    <row r="78" spans="1:40" s="161" customFormat="1" ht="52.8">
      <c r="A78" s="150">
        <v>21</v>
      </c>
      <c r="B78" s="151" t="s">
        <v>1314</v>
      </c>
      <c r="C78" s="151" t="s">
        <v>591</v>
      </c>
      <c r="D78" s="151" t="s">
        <v>680</v>
      </c>
      <c r="E78" s="151" t="s">
        <v>681</v>
      </c>
      <c r="F78" s="151" t="s">
        <v>682</v>
      </c>
      <c r="G78" s="151" t="s">
        <v>683</v>
      </c>
      <c r="H78" s="151">
        <v>35</v>
      </c>
      <c r="I78" s="151">
        <v>41</v>
      </c>
      <c r="J78" s="151"/>
      <c r="K78" s="151">
        <v>2023</v>
      </c>
      <c r="L78" s="151">
        <v>10</v>
      </c>
      <c r="M78" s="152" t="s">
        <v>333</v>
      </c>
      <c r="N78" s="151"/>
      <c r="O78" s="151"/>
      <c r="P78" s="151"/>
      <c r="Q78" s="151" t="s">
        <v>396</v>
      </c>
      <c r="R78" s="151"/>
      <c r="S78" s="151"/>
      <c r="T78" s="151" t="s">
        <v>684</v>
      </c>
      <c r="U78" s="151" t="s">
        <v>685</v>
      </c>
      <c r="V78" s="151" t="s">
        <v>289</v>
      </c>
      <c r="W78" s="151" t="str">
        <f>HYPERLINK("http://dx.doi.org/10.1002/adma.202302979","http://dx.doi.org/10.1002/adma.202302979")</f>
        <v>http://dx.doi.org/10.1002/adma.202302979</v>
      </c>
      <c r="X78" s="133"/>
      <c r="Y78" s="133"/>
      <c r="Z78" s="133"/>
      <c r="AA78" s="133"/>
      <c r="AB78" s="133"/>
      <c r="AC78" s="133"/>
      <c r="AD78" s="133"/>
      <c r="AE78" s="133"/>
      <c r="AF78" s="133"/>
      <c r="AG78" s="133"/>
      <c r="AH78" s="133"/>
      <c r="AI78" s="133"/>
      <c r="AJ78" s="133"/>
      <c r="AK78" s="133"/>
      <c r="AL78" s="133"/>
      <c r="AM78" s="133"/>
      <c r="AN78" s="133"/>
    </row>
    <row r="79" spans="1:40" s="161" customFormat="1" ht="39.6">
      <c r="A79" s="150">
        <v>22</v>
      </c>
      <c r="B79" s="151" t="s">
        <v>1314</v>
      </c>
      <c r="C79" s="151" t="s">
        <v>591</v>
      </c>
      <c r="D79" s="151" t="s">
        <v>680</v>
      </c>
      <c r="E79" s="151" t="s">
        <v>686</v>
      </c>
      <c r="F79" s="151" t="s">
        <v>687</v>
      </c>
      <c r="G79" s="151" t="s">
        <v>688</v>
      </c>
      <c r="H79" s="151">
        <v>5</v>
      </c>
      <c r="I79" s="151">
        <v>5</v>
      </c>
      <c r="J79" s="151" t="s">
        <v>689</v>
      </c>
      <c r="K79" s="151">
        <v>2023</v>
      </c>
      <c r="L79" s="151" t="s">
        <v>690</v>
      </c>
      <c r="M79" s="152" t="s">
        <v>333</v>
      </c>
      <c r="N79" s="151"/>
      <c r="O79" s="151"/>
      <c r="P79" s="151"/>
      <c r="Q79" s="151" t="s">
        <v>288</v>
      </c>
      <c r="R79" s="151"/>
      <c r="S79" s="151"/>
      <c r="T79" s="151" t="s">
        <v>7</v>
      </c>
      <c r="U79" s="151" t="s">
        <v>64</v>
      </c>
      <c r="V79" s="151" t="s">
        <v>289</v>
      </c>
      <c r="W79" s="151" t="str">
        <f>HYPERLINK("http://dx.doi.org/10.1021/acsaelm.3c00064","http://dx.doi.org/10.1021/acsaelm.3c00064")</f>
        <v>http://dx.doi.org/10.1021/acsaelm.3c00064</v>
      </c>
      <c r="X79" s="148"/>
      <c r="Y79" s="149"/>
      <c r="Z79" s="149"/>
      <c r="AA79" s="149"/>
      <c r="AB79" s="149"/>
      <c r="AC79" s="149"/>
      <c r="AD79" s="149"/>
      <c r="AE79" s="149"/>
      <c r="AF79" s="149"/>
      <c r="AG79" s="149"/>
      <c r="AH79" s="149"/>
      <c r="AI79" s="149"/>
      <c r="AJ79" s="149"/>
      <c r="AK79" s="149"/>
      <c r="AL79" s="149"/>
      <c r="AM79" s="149"/>
      <c r="AN79" s="149"/>
    </row>
    <row r="80" spans="1:40" s="161" customFormat="1" ht="52.8">
      <c r="A80" s="150">
        <v>23</v>
      </c>
      <c r="B80" s="151" t="s">
        <v>1314</v>
      </c>
      <c r="C80" s="151" t="s">
        <v>591</v>
      </c>
      <c r="D80" s="151" t="s">
        <v>691</v>
      </c>
      <c r="E80" s="151" t="s">
        <v>692</v>
      </c>
      <c r="F80" s="151" t="s">
        <v>693</v>
      </c>
      <c r="G80" s="151" t="s">
        <v>694</v>
      </c>
      <c r="H80" s="151">
        <v>41</v>
      </c>
      <c r="I80" s="151">
        <v>3</v>
      </c>
      <c r="J80" s="151">
        <v>33106</v>
      </c>
      <c r="K80" s="151">
        <v>2023</v>
      </c>
      <c r="L80" s="151" t="s">
        <v>366</v>
      </c>
      <c r="M80" s="152" t="s">
        <v>333</v>
      </c>
      <c r="N80" s="151"/>
      <c r="O80" s="151"/>
      <c r="P80" s="151"/>
      <c r="Q80" s="151" t="s">
        <v>288</v>
      </c>
      <c r="R80" s="151"/>
      <c r="S80" s="151"/>
      <c r="T80" s="151" t="s">
        <v>695</v>
      </c>
      <c r="U80" s="151" t="s">
        <v>696</v>
      </c>
      <c r="V80" s="151" t="s">
        <v>289</v>
      </c>
      <c r="W80" s="151" t="str">
        <f>HYPERLINK("http://dx.doi.org/10.1116/6.0002589","http://dx.doi.org/10.1116/6.0002589")</f>
        <v>http://dx.doi.org/10.1116/6.0002589</v>
      </c>
      <c r="X80" s="148"/>
      <c r="Y80" s="149"/>
      <c r="Z80" s="149"/>
      <c r="AA80" s="149"/>
      <c r="AB80" s="149"/>
      <c r="AC80" s="149"/>
      <c r="AD80" s="149"/>
      <c r="AE80" s="149"/>
      <c r="AF80" s="149"/>
      <c r="AG80" s="149"/>
      <c r="AH80" s="149"/>
      <c r="AI80" s="149"/>
      <c r="AJ80" s="149"/>
      <c r="AK80" s="149"/>
      <c r="AL80" s="149"/>
      <c r="AM80" s="149"/>
      <c r="AN80" s="149"/>
    </row>
    <row r="81" spans="1:256" s="134" customFormat="1" ht="66">
      <c r="A81" s="153">
        <v>24</v>
      </c>
      <c r="B81" s="151" t="s">
        <v>1314</v>
      </c>
      <c r="C81" s="162" t="s">
        <v>591</v>
      </c>
      <c r="D81" s="154" t="s">
        <v>697</v>
      </c>
      <c r="E81" s="154" t="s">
        <v>698</v>
      </c>
      <c r="F81" s="154" t="s">
        <v>699</v>
      </c>
      <c r="G81" s="154" t="s">
        <v>700</v>
      </c>
      <c r="H81" s="154">
        <v>10</v>
      </c>
      <c r="I81" s="154">
        <v>33</v>
      </c>
      <c r="J81" s="154">
        <v>2300291</v>
      </c>
      <c r="K81" s="154">
        <v>2023</v>
      </c>
      <c r="L81" s="154">
        <v>11</v>
      </c>
      <c r="M81" s="155" t="s">
        <v>333</v>
      </c>
      <c r="N81" s="154"/>
      <c r="O81" s="154"/>
      <c r="P81" s="154"/>
      <c r="Q81" s="154" t="s">
        <v>288</v>
      </c>
      <c r="R81" s="154"/>
      <c r="S81" s="154"/>
      <c r="T81" s="154" t="s">
        <v>701</v>
      </c>
      <c r="U81" s="154" t="s">
        <v>7</v>
      </c>
      <c r="V81" s="154" t="s">
        <v>289</v>
      </c>
      <c r="W81" s="154" t="s">
        <v>702</v>
      </c>
      <c r="X81" s="148"/>
      <c r="Y81" s="148"/>
      <c r="Z81" s="148"/>
      <c r="AA81" s="148"/>
      <c r="AB81" s="148"/>
      <c r="AC81" s="148"/>
      <c r="AD81" s="148"/>
      <c r="AE81" s="148"/>
      <c r="AF81" s="148"/>
      <c r="AG81" s="148"/>
      <c r="AH81" s="148"/>
      <c r="AI81" s="148"/>
      <c r="AJ81" s="148"/>
      <c r="AK81" s="148"/>
      <c r="AL81" s="148"/>
      <c r="AM81" s="148"/>
      <c r="AN81" s="148"/>
    </row>
    <row r="82" spans="1:256" s="133" customFormat="1" ht="66">
      <c r="A82" s="150">
        <v>25</v>
      </c>
      <c r="B82" s="151" t="s">
        <v>1314</v>
      </c>
      <c r="C82" s="151" t="s">
        <v>703</v>
      </c>
      <c r="D82" s="151" t="s">
        <v>1321</v>
      </c>
      <c r="E82" s="151" t="s">
        <v>704</v>
      </c>
      <c r="F82" s="151" t="s">
        <v>705</v>
      </c>
      <c r="G82" s="151" t="s">
        <v>706</v>
      </c>
      <c r="H82" s="151">
        <v>677</v>
      </c>
      <c r="I82" s="151" t="s">
        <v>707</v>
      </c>
      <c r="J82" s="151">
        <v>132311</v>
      </c>
      <c r="K82" s="151">
        <v>2023</v>
      </c>
      <c r="L82" s="151" t="s">
        <v>708</v>
      </c>
      <c r="M82" s="152" t="s">
        <v>333</v>
      </c>
      <c r="N82" s="151"/>
      <c r="O82" s="151"/>
      <c r="P82" s="151"/>
      <c r="Q82" s="151" t="s">
        <v>352</v>
      </c>
      <c r="R82" s="151"/>
      <c r="S82" s="151"/>
      <c r="T82" s="151" t="s">
        <v>709</v>
      </c>
      <c r="U82" s="151" t="s">
        <v>710</v>
      </c>
      <c r="V82" s="151" t="s">
        <v>289</v>
      </c>
      <c r="W82" s="151" t="str">
        <f>HYPERLINK("http://dx.doi.org/10.1016/j.colsurfa.2023.132311","http://dx.doi.org/10.1016/j.colsurfa.2023.132311")</f>
        <v>http://dx.doi.org/10.1016/j.colsurfa.2023.132311</v>
      </c>
    </row>
    <row r="83" spans="1:256" s="4" customFormat="1" ht="21">
      <c r="A83" s="110"/>
      <c r="B83" s="110"/>
      <c r="C83" s="145" t="s">
        <v>1277</v>
      </c>
      <c r="D83" s="109"/>
      <c r="E83" s="111"/>
      <c r="F83" s="141" t="s">
        <v>1278</v>
      </c>
      <c r="G83" s="111"/>
      <c r="H83" s="110"/>
      <c r="I83" s="110"/>
      <c r="J83" s="110"/>
      <c r="K83" s="110"/>
      <c r="L83" s="110"/>
      <c r="M83" s="110"/>
      <c r="N83" s="109"/>
      <c r="O83" s="110"/>
      <c r="P83" s="110"/>
      <c r="Q83" s="109"/>
      <c r="R83" s="110"/>
      <c r="S83" s="110"/>
      <c r="T83" s="110"/>
      <c r="U83" s="110"/>
      <c r="V83" s="110"/>
      <c r="W83" s="112"/>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row>
    <row r="84" spans="1:256" s="133" customFormat="1" ht="52.8">
      <c r="A84" s="150">
        <v>1</v>
      </c>
      <c r="B84" s="151" t="s">
        <v>1322</v>
      </c>
      <c r="C84" s="151" t="s">
        <v>711</v>
      </c>
      <c r="D84" s="151" t="s">
        <v>712</v>
      </c>
      <c r="E84" s="151" t="s">
        <v>713</v>
      </c>
      <c r="F84" s="151" t="s">
        <v>714</v>
      </c>
      <c r="G84" s="151" t="s">
        <v>715</v>
      </c>
      <c r="H84" s="151">
        <v>13</v>
      </c>
      <c r="I84" s="151">
        <v>12</v>
      </c>
      <c r="J84" s="151" t="s">
        <v>716</v>
      </c>
      <c r="K84" s="151">
        <v>2023</v>
      </c>
      <c r="L84" s="151" t="s">
        <v>717</v>
      </c>
      <c r="M84" s="152" t="s">
        <v>333</v>
      </c>
      <c r="N84" s="151"/>
      <c r="O84" s="151"/>
      <c r="P84" s="151"/>
      <c r="Q84" s="151" t="s">
        <v>334</v>
      </c>
      <c r="R84" s="151"/>
      <c r="S84" s="151"/>
      <c r="T84" s="151" t="s">
        <v>718</v>
      </c>
      <c r="U84" s="151" t="s">
        <v>719</v>
      </c>
      <c r="V84" s="151" t="s">
        <v>289</v>
      </c>
      <c r="W84" s="151" t="str">
        <f>HYPERLINK("http://dx.doi.org/10.1039/d3cy00228d","http://dx.doi.org/10.1039/d3cy00228d")</f>
        <v>http://dx.doi.org/10.1039/d3cy00228d</v>
      </c>
      <c r="X84" s="148"/>
      <c r="Y84" s="149"/>
      <c r="Z84" s="149"/>
      <c r="AA84" s="149"/>
      <c r="AB84" s="149"/>
      <c r="AC84" s="149"/>
      <c r="AD84" s="149"/>
      <c r="AE84" s="149"/>
      <c r="AF84" s="149"/>
      <c r="AG84" s="149"/>
      <c r="AH84" s="149"/>
      <c r="AI84" s="149"/>
      <c r="AJ84" s="149"/>
      <c r="AK84" s="149"/>
      <c r="AL84" s="149"/>
      <c r="AM84" s="149"/>
      <c r="AN84" s="149"/>
    </row>
    <row r="85" spans="1:256" s="133" customFormat="1" ht="39.6">
      <c r="A85" s="150">
        <v>2</v>
      </c>
      <c r="B85" s="151" t="s">
        <v>1322</v>
      </c>
      <c r="C85" s="151" t="s">
        <v>711</v>
      </c>
      <c r="D85" s="151" t="s">
        <v>720</v>
      </c>
      <c r="E85" s="151" t="s">
        <v>721</v>
      </c>
      <c r="F85" s="151" t="s">
        <v>722</v>
      </c>
      <c r="G85" s="151" t="s">
        <v>723</v>
      </c>
      <c r="H85" s="151">
        <v>12</v>
      </c>
      <c r="I85" s="151">
        <v>7</v>
      </c>
      <c r="J85" s="151" t="s">
        <v>724</v>
      </c>
      <c r="K85" s="151">
        <v>2023</v>
      </c>
      <c r="L85" s="151" t="s">
        <v>395</v>
      </c>
      <c r="M85" s="152" t="s">
        <v>725</v>
      </c>
      <c r="N85" s="151"/>
      <c r="O85" s="151"/>
      <c r="P85" s="151"/>
      <c r="Q85" s="151" t="s">
        <v>288</v>
      </c>
      <c r="R85" s="151"/>
      <c r="S85" s="151"/>
      <c r="T85" s="151" t="s">
        <v>726</v>
      </c>
      <c r="U85" s="151" t="s">
        <v>727</v>
      </c>
      <c r="V85" s="151" t="s">
        <v>289</v>
      </c>
      <c r="W85" s="151" t="str">
        <f>HYPERLINK("http://dx.doi.org/10.1166/jon.2023.2052","http://dx.doi.org/10.1166/jon.2023.2052")</f>
        <v>http://dx.doi.org/10.1166/jon.2023.2052</v>
      </c>
      <c r="X85" s="148"/>
      <c r="Y85" s="149"/>
      <c r="Z85" s="149"/>
      <c r="AA85" s="149"/>
      <c r="AB85" s="149"/>
      <c r="AC85" s="149"/>
      <c r="AD85" s="149"/>
      <c r="AE85" s="149"/>
      <c r="AF85" s="149"/>
      <c r="AG85" s="149"/>
      <c r="AH85" s="149"/>
      <c r="AI85" s="149"/>
      <c r="AJ85" s="149"/>
      <c r="AK85" s="149"/>
      <c r="AL85" s="149"/>
      <c r="AM85" s="149"/>
      <c r="AN85" s="149"/>
    </row>
    <row r="86" spans="1:256" s="133" customFormat="1" ht="52.8">
      <c r="A86" s="150">
        <v>3</v>
      </c>
      <c r="B86" s="151" t="s">
        <v>1322</v>
      </c>
      <c r="C86" s="151" t="s">
        <v>711</v>
      </c>
      <c r="D86" s="151" t="s">
        <v>720</v>
      </c>
      <c r="E86" s="151" t="s">
        <v>728</v>
      </c>
      <c r="F86" s="151" t="s">
        <v>729</v>
      </c>
      <c r="G86" s="151" t="s">
        <v>535</v>
      </c>
      <c r="H86" s="151">
        <v>16</v>
      </c>
      <c r="I86" s="151">
        <v>15</v>
      </c>
      <c r="J86" s="151">
        <v>5642</v>
      </c>
      <c r="K86" s="151">
        <v>2023</v>
      </c>
      <c r="L86" s="151" t="s">
        <v>324</v>
      </c>
      <c r="M86" s="155" t="s">
        <v>333</v>
      </c>
      <c r="N86" s="154"/>
      <c r="O86" s="154"/>
      <c r="P86" s="154"/>
      <c r="Q86" s="154" t="s">
        <v>325</v>
      </c>
      <c r="R86" s="154"/>
      <c r="S86" s="151"/>
      <c r="T86" s="151" t="s">
        <v>7</v>
      </c>
      <c r="U86" s="151" t="s">
        <v>65</v>
      </c>
      <c r="V86" s="151" t="s">
        <v>289</v>
      </c>
      <c r="W86" s="151" t="str">
        <f>HYPERLINK("http://dx.doi.org/10.3390/en16155642","http://dx.doi.org/10.3390/en16155642")</f>
        <v>http://dx.doi.org/10.3390/en16155642</v>
      </c>
      <c r="X86" s="148"/>
      <c r="Y86" s="149"/>
      <c r="Z86" s="149"/>
      <c r="AA86" s="149"/>
      <c r="AB86" s="149"/>
      <c r="AC86" s="149"/>
      <c r="AD86" s="149"/>
      <c r="AE86" s="149"/>
      <c r="AF86" s="149"/>
      <c r="AG86" s="149"/>
      <c r="AH86" s="149"/>
      <c r="AI86" s="149"/>
      <c r="AJ86" s="149"/>
      <c r="AK86" s="149"/>
      <c r="AL86" s="149"/>
      <c r="AM86" s="149"/>
      <c r="AN86" s="149"/>
    </row>
    <row r="87" spans="1:256" s="133" customFormat="1" ht="55.2">
      <c r="A87" s="150">
        <v>4</v>
      </c>
      <c r="B87" s="151" t="s">
        <v>1322</v>
      </c>
      <c r="C87" s="156" t="s">
        <v>1323</v>
      </c>
      <c r="D87" s="151" t="s">
        <v>730</v>
      </c>
      <c r="E87" s="151" t="s">
        <v>731</v>
      </c>
      <c r="F87" s="151" t="s">
        <v>732</v>
      </c>
      <c r="G87" s="151" t="s">
        <v>733</v>
      </c>
      <c r="H87" s="151">
        <v>2023</v>
      </c>
      <c r="I87" s="151" t="s">
        <v>7</v>
      </c>
      <c r="J87" s="151">
        <v>7366612</v>
      </c>
      <c r="K87" s="151">
        <v>2023</v>
      </c>
      <c r="L87" s="151">
        <v>11</v>
      </c>
      <c r="M87" s="152" t="s">
        <v>333</v>
      </c>
      <c r="N87" s="151"/>
      <c r="O87" s="151"/>
      <c r="P87" s="151"/>
      <c r="Q87" s="151" t="s">
        <v>334</v>
      </c>
      <c r="R87" s="151"/>
      <c r="S87" s="151"/>
      <c r="T87" s="151" t="s">
        <v>734</v>
      </c>
      <c r="U87" s="151" t="s">
        <v>735</v>
      </c>
      <c r="V87" s="151" t="s">
        <v>289</v>
      </c>
      <c r="W87" s="151" t="str">
        <f>HYPERLINK("http://dx.doi.org/10.1155/2023/7366612","http://dx.doi.org/10.1155/2023/7366612")</f>
        <v>http://dx.doi.org/10.1155/2023/7366612</v>
      </c>
      <c r="X87" s="148"/>
      <c r="Y87" s="149"/>
      <c r="Z87" s="149"/>
      <c r="AA87" s="149"/>
      <c r="AB87" s="149"/>
      <c r="AC87" s="149"/>
      <c r="AD87" s="149"/>
      <c r="AE87" s="149"/>
      <c r="AF87" s="149"/>
      <c r="AG87" s="149"/>
      <c r="AH87" s="149"/>
      <c r="AI87" s="149"/>
      <c r="AJ87" s="149"/>
      <c r="AK87" s="149"/>
      <c r="AL87" s="149"/>
      <c r="AM87" s="149"/>
      <c r="AN87" s="149"/>
    </row>
    <row r="88" spans="1:256" s="4" customFormat="1" ht="21">
      <c r="A88" s="110"/>
      <c r="B88" s="110"/>
      <c r="C88" s="145" t="s">
        <v>233</v>
      </c>
      <c r="D88" s="109"/>
      <c r="E88" s="111"/>
      <c r="F88" s="141" t="s">
        <v>1279</v>
      </c>
      <c r="G88" s="111"/>
      <c r="H88" s="110"/>
      <c r="I88" s="110"/>
      <c r="J88" s="110"/>
      <c r="K88" s="110"/>
      <c r="L88" s="110"/>
      <c r="M88" s="110"/>
      <c r="N88" s="109"/>
      <c r="O88" s="110"/>
      <c r="P88" s="110"/>
      <c r="Q88" s="109"/>
      <c r="R88" s="110"/>
      <c r="S88" s="110"/>
      <c r="T88" s="110"/>
      <c r="U88" s="110"/>
      <c r="V88" s="110"/>
      <c r="W88" s="112"/>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c r="IV88" s="3"/>
    </row>
    <row r="89" spans="1:256" s="133" customFormat="1" ht="39.6" customHeight="1">
      <c r="A89" s="150">
        <v>1</v>
      </c>
      <c r="B89" s="151" t="s">
        <v>1322</v>
      </c>
      <c r="C89" s="151" t="s">
        <v>784</v>
      </c>
      <c r="D89" s="151" t="s">
        <v>785</v>
      </c>
      <c r="E89" s="151" t="s">
        <v>786</v>
      </c>
      <c r="F89" s="151" t="s">
        <v>787</v>
      </c>
      <c r="G89" s="151" t="s">
        <v>788</v>
      </c>
      <c r="H89" s="151">
        <v>15</v>
      </c>
      <c r="I89" s="151">
        <v>4</v>
      </c>
      <c r="J89" s="151">
        <v>1343</v>
      </c>
      <c r="K89" s="151">
        <v>2023</v>
      </c>
      <c r="L89" s="151" t="s">
        <v>405</v>
      </c>
      <c r="M89" s="152" t="s">
        <v>333</v>
      </c>
      <c r="N89" s="151"/>
      <c r="O89" s="151"/>
      <c r="P89" s="151"/>
      <c r="Q89" s="151" t="s">
        <v>325</v>
      </c>
      <c r="R89" s="151"/>
      <c r="S89" s="151"/>
      <c r="T89" s="151" t="s">
        <v>7</v>
      </c>
      <c r="U89" s="151" t="s">
        <v>789</v>
      </c>
      <c r="V89" s="151" t="s">
        <v>289</v>
      </c>
      <c r="W89" s="151" t="str">
        <f>HYPERLINK("http://dx.doi.org/10.3390/cancers15041343","http://dx.doi.org/10.3390/cancers15041343")</f>
        <v>http://dx.doi.org/10.3390/cancers15041343</v>
      </c>
      <c r="X89" s="148"/>
      <c r="Y89" s="149"/>
      <c r="Z89" s="149"/>
      <c r="AA89" s="149"/>
      <c r="AB89" s="149"/>
      <c r="AC89" s="149"/>
      <c r="AD89" s="149"/>
      <c r="AE89" s="149"/>
      <c r="AF89" s="149"/>
      <c r="AG89" s="149"/>
      <c r="AH89" s="149"/>
      <c r="AI89" s="149"/>
      <c r="AJ89" s="149"/>
      <c r="AK89" s="149"/>
      <c r="AL89" s="149"/>
      <c r="AM89" s="149"/>
      <c r="AN89" s="149"/>
    </row>
    <row r="90" spans="1:256" s="133" customFormat="1" ht="39.6" customHeight="1">
      <c r="A90" s="143" t="s">
        <v>1296</v>
      </c>
      <c r="B90" s="136" t="s">
        <v>1312</v>
      </c>
      <c r="C90" s="136" t="s">
        <v>1324</v>
      </c>
      <c r="D90" s="136" t="s">
        <v>736</v>
      </c>
      <c r="E90" s="136" t="s">
        <v>737</v>
      </c>
      <c r="F90" s="136" t="s">
        <v>1325</v>
      </c>
      <c r="G90" s="136" t="s">
        <v>1326</v>
      </c>
      <c r="H90" s="136" t="s">
        <v>1267</v>
      </c>
      <c r="I90" s="136"/>
      <c r="J90" s="136" t="s">
        <v>739</v>
      </c>
      <c r="K90" s="136" t="s">
        <v>260</v>
      </c>
      <c r="L90" s="136" t="s">
        <v>14</v>
      </c>
      <c r="M90" s="136" t="s">
        <v>1308</v>
      </c>
      <c r="N90" s="136"/>
      <c r="O90" s="136"/>
      <c r="P90" s="136"/>
      <c r="Q90" s="136" t="s">
        <v>199</v>
      </c>
      <c r="R90" s="136"/>
      <c r="S90" s="136"/>
      <c r="T90" s="136" t="s">
        <v>1266</v>
      </c>
      <c r="U90" s="136"/>
      <c r="V90" s="136" t="s">
        <v>281</v>
      </c>
      <c r="W90" s="146" t="s">
        <v>1265</v>
      </c>
      <c r="X90" s="135"/>
      <c r="Y90" s="134"/>
      <c r="Z90" s="134"/>
      <c r="AA90" s="134"/>
      <c r="AB90" s="134"/>
      <c r="AC90" s="134"/>
      <c r="AD90" s="134"/>
      <c r="AE90" s="134"/>
      <c r="AF90" s="134"/>
      <c r="AG90" s="134"/>
      <c r="AH90" s="134"/>
      <c r="AI90" s="134"/>
      <c r="AJ90" s="134"/>
      <c r="AK90" s="134"/>
      <c r="AL90" s="134"/>
      <c r="AM90" s="134"/>
      <c r="AN90" s="134"/>
    </row>
    <row r="91" spans="1:256" s="133" customFormat="1" ht="62.4">
      <c r="A91" s="143" t="s">
        <v>1345</v>
      </c>
      <c r="B91" s="136" t="s">
        <v>1312</v>
      </c>
      <c r="C91" s="136" t="s">
        <v>1324</v>
      </c>
      <c r="D91" s="136" t="s">
        <v>740</v>
      </c>
      <c r="E91" s="136" t="s">
        <v>741</v>
      </c>
      <c r="F91" s="136" t="s">
        <v>742</v>
      </c>
      <c r="G91" s="136" t="s">
        <v>743</v>
      </c>
      <c r="H91" s="136" t="s">
        <v>744</v>
      </c>
      <c r="I91" s="136"/>
      <c r="J91" s="136" t="s">
        <v>745</v>
      </c>
      <c r="K91" s="136" t="s">
        <v>260</v>
      </c>
      <c r="L91" s="136" t="s">
        <v>52</v>
      </c>
      <c r="M91" s="136" t="s">
        <v>261</v>
      </c>
      <c r="N91" s="136"/>
      <c r="O91" s="136"/>
      <c r="P91" s="136"/>
      <c r="Q91" s="136" t="s">
        <v>270</v>
      </c>
      <c r="R91" s="136"/>
      <c r="S91" s="136"/>
      <c r="T91" s="136" t="s">
        <v>746</v>
      </c>
      <c r="U91" s="136" t="s">
        <v>747</v>
      </c>
      <c r="V91" s="136" t="s">
        <v>263</v>
      </c>
      <c r="W91" s="147" t="s">
        <v>748</v>
      </c>
      <c r="X91" s="135"/>
      <c r="Y91" s="134"/>
      <c r="Z91" s="134"/>
      <c r="AA91" s="134"/>
      <c r="AB91" s="134"/>
      <c r="AC91" s="134"/>
      <c r="AD91" s="134"/>
      <c r="AE91" s="134"/>
      <c r="AF91" s="134"/>
      <c r="AG91" s="134"/>
      <c r="AH91" s="134"/>
      <c r="AI91" s="134"/>
      <c r="AJ91" s="134"/>
      <c r="AK91" s="134"/>
      <c r="AL91" s="134"/>
      <c r="AM91" s="134"/>
      <c r="AN91" s="134"/>
    </row>
    <row r="92" spans="1:256" s="133" customFormat="1" ht="39.6">
      <c r="A92" s="143" t="s">
        <v>1346</v>
      </c>
      <c r="B92" s="136" t="s">
        <v>1312</v>
      </c>
      <c r="C92" s="136" t="s">
        <v>1324</v>
      </c>
      <c r="D92" s="136" t="s">
        <v>740</v>
      </c>
      <c r="E92" s="136" t="s">
        <v>749</v>
      </c>
      <c r="F92" s="136" t="s">
        <v>750</v>
      </c>
      <c r="G92" s="136" t="s">
        <v>751</v>
      </c>
      <c r="H92" s="136" t="s">
        <v>752</v>
      </c>
      <c r="I92" s="136"/>
      <c r="J92" s="136" t="s">
        <v>753</v>
      </c>
      <c r="K92" s="136" t="s">
        <v>260</v>
      </c>
      <c r="L92" s="136" t="s">
        <v>58</v>
      </c>
      <c r="M92" s="136" t="s">
        <v>261</v>
      </c>
      <c r="N92" s="136"/>
      <c r="O92" s="136"/>
      <c r="P92" s="136"/>
      <c r="Q92" s="136" t="s">
        <v>198</v>
      </c>
      <c r="R92" s="136"/>
      <c r="S92" s="136"/>
      <c r="T92" s="136" t="s">
        <v>754</v>
      </c>
      <c r="U92" s="136" t="s">
        <v>755</v>
      </c>
      <c r="V92" s="136" t="s">
        <v>263</v>
      </c>
      <c r="W92" s="136" t="s">
        <v>756</v>
      </c>
      <c r="X92" s="135"/>
      <c r="Y92" s="134"/>
      <c r="Z92" s="134"/>
      <c r="AA92" s="134"/>
      <c r="AB92" s="134"/>
      <c r="AC92" s="134"/>
      <c r="AD92" s="134"/>
      <c r="AE92" s="134"/>
      <c r="AF92" s="134"/>
      <c r="AG92" s="134"/>
      <c r="AH92" s="134"/>
      <c r="AI92" s="134"/>
      <c r="AJ92" s="134"/>
      <c r="AK92" s="134"/>
      <c r="AL92" s="134"/>
      <c r="AM92" s="134"/>
      <c r="AN92" s="134"/>
    </row>
    <row r="93" spans="1:256" s="133" customFormat="1" ht="52.8">
      <c r="A93" s="150">
        <v>5</v>
      </c>
      <c r="B93" s="151" t="s">
        <v>1322</v>
      </c>
      <c r="C93" s="151" t="s">
        <v>784</v>
      </c>
      <c r="D93" s="151" t="s">
        <v>790</v>
      </c>
      <c r="E93" s="151" t="s">
        <v>791</v>
      </c>
      <c r="F93" s="151" t="s">
        <v>792</v>
      </c>
      <c r="G93" s="151" t="s">
        <v>61</v>
      </c>
      <c r="H93" s="151">
        <v>370</v>
      </c>
      <c r="I93" s="151" t="s">
        <v>7</v>
      </c>
      <c r="J93" s="151">
        <v>115218</v>
      </c>
      <c r="K93" s="151">
        <v>2023</v>
      </c>
      <c r="L93" s="151" t="s">
        <v>465</v>
      </c>
      <c r="M93" s="152" t="s">
        <v>333</v>
      </c>
      <c r="N93" s="151"/>
      <c r="O93" s="151"/>
      <c r="P93" s="151"/>
      <c r="Q93" s="151" t="s">
        <v>334</v>
      </c>
      <c r="R93" s="151"/>
      <c r="S93" s="151"/>
      <c r="T93" s="151" t="s">
        <v>62</v>
      </c>
      <c r="U93" s="151" t="s">
        <v>63</v>
      </c>
      <c r="V93" s="151" t="s">
        <v>289</v>
      </c>
      <c r="W93" s="151" t="str">
        <f>HYPERLINK("http://dx.doi.org/10.1016/j.ssc.2023.115218","http://dx.doi.org/10.1016/j.ssc.2023.115218")</f>
        <v>http://dx.doi.org/10.1016/j.ssc.2023.115218</v>
      </c>
      <c r="X93" s="148"/>
      <c r="Y93" s="149"/>
      <c r="Z93" s="149"/>
      <c r="AA93" s="149"/>
      <c r="AB93" s="149"/>
      <c r="AC93" s="149"/>
      <c r="AD93" s="149"/>
      <c r="AE93" s="149"/>
      <c r="AF93" s="149"/>
      <c r="AG93" s="149"/>
      <c r="AH93" s="149"/>
      <c r="AI93" s="149"/>
      <c r="AJ93" s="149"/>
      <c r="AK93" s="149"/>
      <c r="AL93" s="149"/>
      <c r="AM93" s="149"/>
      <c r="AN93" s="149"/>
    </row>
    <row r="94" spans="1:256" s="133" customFormat="1" ht="52.8">
      <c r="A94" s="150">
        <v>6</v>
      </c>
      <c r="B94" s="151" t="s">
        <v>1322</v>
      </c>
      <c r="C94" s="151" t="s">
        <v>784</v>
      </c>
      <c r="D94" s="151" t="s">
        <v>790</v>
      </c>
      <c r="E94" s="151" t="s">
        <v>793</v>
      </c>
      <c r="F94" s="151" t="s">
        <v>794</v>
      </c>
      <c r="G94" s="151" t="s">
        <v>595</v>
      </c>
      <c r="H94" s="151">
        <v>297</v>
      </c>
      <c r="I94" s="151" t="s">
        <v>7</v>
      </c>
      <c r="J94" s="151">
        <v>127395</v>
      </c>
      <c r="K94" s="151">
        <v>2023</v>
      </c>
      <c r="L94" s="151" t="s">
        <v>517</v>
      </c>
      <c r="M94" s="152" t="s">
        <v>333</v>
      </c>
      <c r="N94" s="151"/>
      <c r="O94" s="151"/>
      <c r="P94" s="151"/>
      <c r="Q94" s="151" t="s">
        <v>325</v>
      </c>
      <c r="R94" s="151"/>
      <c r="S94" s="151"/>
      <c r="T94" s="151" t="s">
        <v>597</v>
      </c>
      <c r="U94" s="151" t="s">
        <v>598</v>
      </c>
      <c r="V94" s="151" t="s">
        <v>289</v>
      </c>
      <c r="W94" s="151" t="str">
        <f>HYPERLINK("http://dx.doi.org/10.1016/j.matchemphys.2023.127395","http://dx.doi.org/10.1016/j.matchemphys.2023.127395")</f>
        <v>http://dx.doi.org/10.1016/j.matchemphys.2023.127395</v>
      </c>
      <c r="X94" s="148"/>
      <c r="Y94" s="149"/>
      <c r="Z94" s="149"/>
      <c r="AA94" s="149"/>
      <c r="AB94" s="149"/>
      <c r="AC94" s="149"/>
      <c r="AD94" s="149"/>
      <c r="AE94" s="149"/>
      <c r="AF94" s="149"/>
      <c r="AG94" s="149"/>
      <c r="AH94" s="149"/>
      <c r="AI94" s="149"/>
      <c r="AJ94" s="149"/>
      <c r="AK94" s="149"/>
      <c r="AL94" s="149"/>
      <c r="AM94" s="149"/>
      <c r="AN94" s="149"/>
    </row>
    <row r="95" spans="1:256" s="133" customFormat="1" ht="66">
      <c r="A95" s="150">
        <v>7</v>
      </c>
      <c r="B95" s="151" t="s">
        <v>1322</v>
      </c>
      <c r="C95" s="151" t="s">
        <v>784</v>
      </c>
      <c r="D95" s="151" t="s">
        <v>795</v>
      </c>
      <c r="E95" s="151" t="s">
        <v>1395</v>
      </c>
      <c r="F95" s="151" t="s">
        <v>1394</v>
      </c>
      <c r="G95" s="151" t="s">
        <v>796</v>
      </c>
      <c r="H95" s="150" t="s">
        <v>7</v>
      </c>
      <c r="I95" s="150">
        <v>10</v>
      </c>
      <c r="J95" s="151">
        <v>22</v>
      </c>
      <c r="K95" s="151">
        <v>2023</v>
      </c>
      <c r="L95" s="151" t="s">
        <v>395</v>
      </c>
      <c r="M95" s="152" t="s">
        <v>333</v>
      </c>
      <c r="N95" s="151"/>
      <c r="O95" s="151"/>
      <c r="P95" s="151"/>
      <c r="Q95" s="151" t="s">
        <v>334</v>
      </c>
      <c r="R95" s="151"/>
      <c r="S95" s="151"/>
      <c r="T95" s="151" t="s">
        <v>797</v>
      </c>
      <c r="U95" s="151" t="s">
        <v>7</v>
      </c>
      <c r="V95" s="151" t="s">
        <v>289</v>
      </c>
      <c r="W95" s="151" t="str">
        <f>HYPERLINK("http://dx.doi.org/10.1088/1475-7516/2023/10/022","http://dx.doi.org/10.1088/1475-7516/2023/10/022")</f>
        <v>http://dx.doi.org/10.1088/1475-7516/2023/10/022</v>
      </c>
      <c r="X95" s="148"/>
      <c r="Y95" s="149"/>
      <c r="Z95" s="149"/>
      <c r="AA95" s="149"/>
      <c r="AB95" s="149"/>
      <c r="AC95" s="149"/>
      <c r="AD95" s="149"/>
      <c r="AE95" s="149"/>
      <c r="AF95" s="149"/>
      <c r="AG95" s="149"/>
      <c r="AH95" s="149"/>
      <c r="AI95" s="149"/>
      <c r="AJ95" s="149"/>
      <c r="AK95" s="149"/>
      <c r="AL95" s="149"/>
      <c r="AM95" s="149"/>
      <c r="AN95" s="149"/>
    </row>
    <row r="96" spans="1:256" s="167" customFormat="1" ht="129.6">
      <c r="A96" s="167">
        <v>8</v>
      </c>
      <c r="B96" s="168" t="s">
        <v>1377</v>
      </c>
      <c r="C96" s="167" t="s">
        <v>1378</v>
      </c>
      <c r="D96" s="167" t="s">
        <v>1379</v>
      </c>
      <c r="E96" s="167" t="s">
        <v>1380</v>
      </c>
      <c r="F96" s="169" t="s">
        <v>1381</v>
      </c>
      <c r="G96" s="167" t="s">
        <v>1382</v>
      </c>
      <c r="H96" s="170">
        <v>47</v>
      </c>
      <c r="I96" s="170">
        <v>11</v>
      </c>
      <c r="J96" s="167">
        <v>113002</v>
      </c>
      <c r="K96" s="167">
        <v>2023</v>
      </c>
      <c r="L96" s="167" t="s">
        <v>514</v>
      </c>
      <c r="M96" s="167" t="s">
        <v>1383</v>
      </c>
      <c r="Q96" s="167" t="s">
        <v>1384</v>
      </c>
      <c r="T96" s="167" t="s">
        <v>1385</v>
      </c>
      <c r="U96" s="167" t="s">
        <v>1386</v>
      </c>
      <c r="V96" s="167" t="s">
        <v>289</v>
      </c>
      <c r="W96" s="167" t="str">
        <f>HYPERLINK("http://dx.doi.org/10.1088/1674-1137/ace9c6","http://dx.doi.org/10.1088/1674-1137/ace9c6")</f>
        <v>http://dx.doi.org/10.1088/1674-1137/ace9c6</v>
      </c>
    </row>
    <row r="97" spans="1:40" s="167" customFormat="1" ht="162">
      <c r="A97" s="167">
        <v>9</v>
      </c>
      <c r="B97" s="168" t="s">
        <v>1377</v>
      </c>
      <c r="C97" s="167" t="s">
        <v>1378</v>
      </c>
      <c r="D97" s="167" t="s">
        <v>1379</v>
      </c>
      <c r="E97" s="167" t="s">
        <v>1387</v>
      </c>
      <c r="F97" s="169" t="s">
        <v>1388</v>
      </c>
      <c r="G97" s="167" t="s">
        <v>1389</v>
      </c>
      <c r="H97" s="170">
        <v>1057</v>
      </c>
      <c r="I97" s="170" t="s">
        <v>7</v>
      </c>
      <c r="J97" s="167">
        <v>168680</v>
      </c>
      <c r="K97" s="167">
        <v>2023</v>
      </c>
      <c r="L97" s="167" t="s">
        <v>1390</v>
      </c>
      <c r="M97" s="167" t="s">
        <v>1383</v>
      </c>
      <c r="Q97" s="167" t="s">
        <v>1391</v>
      </c>
      <c r="T97" s="167" t="s">
        <v>1392</v>
      </c>
      <c r="U97" s="167" t="s">
        <v>1393</v>
      </c>
      <c r="V97" s="167" t="s">
        <v>289</v>
      </c>
      <c r="W97" s="167" t="str">
        <f>HYPERLINK("http://dx.doi.org/10.1016/j.nima.2023.168680","http://dx.doi.org/10.1016/j.nima.2023.168680")</f>
        <v>http://dx.doi.org/10.1016/j.nima.2023.168680</v>
      </c>
    </row>
    <row r="98" spans="1:40" s="133" customFormat="1" ht="39.6" customHeight="1">
      <c r="A98" s="143" t="s">
        <v>193</v>
      </c>
      <c r="B98" s="136" t="s">
        <v>1312</v>
      </c>
      <c r="C98" s="136" t="s">
        <v>1324</v>
      </c>
      <c r="D98" s="136" t="s">
        <v>757</v>
      </c>
      <c r="E98" s="136" t="s">
        <v>758</v>
      </c>
      <c r="F98" s="136" t="s">
        <v>759</v>
      </c>
      <c r="G98" s="136" t="s">
        <v>760</v>
      </c>
      <c r="H98" s="136" t="s">
        <v>761</v>
      </c>
      <c r="I98" s="136"/>
      <c r="J98" s="136" t="s">
        <v>762</v>
      </c>
      <c r="K98" s="136" t="s">
        <v>260</v>
      </c>
      <c r="L98" s="136" t="s">
        <v>58</v>
      </c>
      <c r="M98" s="136" t="s">
        <v>261</v>
      </c>
      <c r="N98" s="136"/>
      <c r="O98" s="136"/>
      <c r="P98" s="136"/>
      <c r="Q98" s="136" t="s">
        <v>262</v>
      </c>
      <c r="R98" s="136"/>
      <c r="S98" s="136"/>
      <c r="T98" s="136" t="s">
        <v>763</v>
      </c>
      <c r="U98" s="136" t="s">
        <v>764</v>
      </c>
      <c r="V98" s="136" t="s">
        <v>263</v>
      </c>
      <c r="W98" s="136" t="s">
        <v>765</v>
      </c>
      <c r="X98" s="135"/>
      <c r="Y98" s="134"/>
      <c r="Z98" s="134"/>
      <c r="AA98" s="134"/>
      <c r="AB98" s="134"/>
      <c r="AC98" s="134"/>
      <c r="AD98" s="134"/>
      <c r="AE98" s="134"/>
      <c r="AF98" s="134"/>
      <c r="AG98" s="134"/>
      <c r="AH98" s="134"/>
      <c r="AI98" s="134"/>
      <c r="AJ98" s="134"/>
      <c r="AK98" s="134"/>
      <c r="AL98" s="134"/>
      <c r="AM98" s="134"/>
      <c r="AN98" s="134"/>
    </row>
    <row r="99" spans="1:40" s="133" customFormat="1" ht="39.6" customHeight="1">
      <c r="A99" s="143" t="s">
        <v>479</v>
      </c>
      <c r="B99" s="136" t="s">
        <v>1312</v>
      </c>
      <c r="C99" s="136" t="s">
        <v>1324</v>
      </c>
      <c r="D99" s="136" t="s">
        <v>757</v>
      </c>
      <c r="E99" s="136" t="s">
        <v>766</v>
      </c>
      <c r="F99" s="136" t="s">
        <v>767</v>
      </c>
      <c r="G99" s="136" t="s">
        <v>768</v>
      </c>
      <c r="H99" s="136" t="s">
        <v>479</v>
      </c>
      <c r="I99" s="136" t="s">
        <v>769</v>
      </c>
      <c r="J99" s="136" t="s">
        <v>770</v>
      </c>
      <c r="K99" s="136" t="s">
        <v>260</v>
      </c>
      <c r="L99" s="136" t="s">
        <v>13</v>
      </c>
      <c r="M99" s="136" t="s">
        <v>261</v>
      </c>
      <c r="N99" s="136"/>
      <c r="O99" s="136"/>
      <c r="P99" s="136"/>
      <c r="Q99" s="136" t="s">
        <v>486</v>
      </c>
      <c r="R99" s="136"/>
      <c r="S99" s="136"/>
      <c r="T99" s="136" t="s">
        <v>487</v>
      </c>
      <c r="U99" s="136" t="s">
        <v>771</v>
      </c>
      <c r="V99" s="136" t="s">
        <v>263</v>
      </c>
      <c r="W99" s="136" t="s">
        <v>772</v>
      </c>
    </row>
    <row r="100" spans="1:40" s="133" customFormat="1" ht="39.6">
      <c r="A100" s="150">
        <v>12</v>
      </c>
      <c r="B100" s="151" t="s">
        <v>1322</v>
      </c>
      <c r="C100" s="151" t="s">
        <v>784</v>
      </c>
      <c r="D100" s="151" t="s">
        <v>798</v>
      </c>
      <c r="E100" s="163" t="s">
        <v>799</v>
      </c>
      <c r="F100" s="151" t="s">
        <v>800</v>
      </c>
      <c r="G100" s="151" t="s">
        <v>801</v>
      </c>
      <c r="H100" s="151">
        <v>12</v>
      </c>
      <c r="I100" s="151">
        <v>10</v>
      </c>
      <c r="J100" s="151">
        <v>923</v>
      </c>
      <c r="K100" s="151">
        <v>2023</v>
      </c>
      <c r="L100" s="151" t="s">
        <v>395</v>
      </c>
      <c r="M100" s="152" t="s">
        <v>333</v>
      </c>
      <c r="N100" s="151"/>
      <c r="O100" s="151"/>
      <c r="P100" s="151"/>
      <c r="Q100" s="151" t="s">
        <v>325</v>
      </c>
      <c r="R100" s="151"/>
      <c r="S100" s="151"/>
      <c r="T100" s="151" t="s">
        <v>7</v>
      </c>
      <c r="U100" s="151" t="s">
        <v>802</v>
      </c>
      <c r="V100" s="151" t="s">
        <v>289</v>
      </c>
      <c r="W100" s="151" t="str">
        <f>HYPERLINK("http://dx.doi.org/10.3390/axioms12100923","http://dx.doi.org/10.3390/axioms12100923")</f>
        <v>http://dx.doi.org/10.3390/axioms12100923</v>
      </c>
      <c r="X100" s="148"/>
      <c r="Y100" s="149"/>
      <c r="Z100" s="149"/>
      <c r="AA100" s="149"/>
      <c r="AB100" s="149"/>
      <c r="AC100" s="149"/>
      <c r="AD100" s="149"/>
      <c r="AE100" s="149"/>
      <c r="AF100" s="149"/>
      <c r="AG100" s="149"/>
      <c r="AH100" s="149"/>
      <c r="AI100" s="149"/>
      <c r="AJ100" s="149"/>
      <c r="AK100" s="149"/>
      <c r="AL100" s="149"/>
      <c r="AM100" s="149"/>
      <c r="AN100" s="149"/>
    </row>
    <row r="101" spans="1:40" s="133" customFormat="1" ht="52.8">
      <c r="A101" s="150">
        <v>13</v>
      </c>
      <c r="B101" s="151" t="s">
        <v>1322</v>
      </c>
      <c r="C101" s="151" t="s">
        <v>784</v>
      </c>
      <c r="D101" s="151" t="s">
        <v>798</v>
      </c>
      <c r="E101" s="151" t="s">
        <v>803</v>
      </c>
      <c r="F101" s="151" t="s">
        <v>804</v>
      </c>
      <c r="G101" s="151" t="s">
        <v>54</v>
      </c>
      <c r="H101" s="151">
        <v>11</v>
      </c>
      <c r="I101" s="151">
        <v>21</v>
      </c>
      <c r="J101" s="151">
        <v>4529</v>
      </c>
      <c r="K101" s="151">
        <v>2023</v>
      </c>
      <c r="L101" s="151" t="s">
        <v>384</v>
      </c>
      <c r="M101" s="152" t="s">
        <v>333</v>
      </c>
      <c r="N101" s="151"/>
      <c r="O101" s="151"/>
      <c r="P101" s="151"/>
      <c r="Q101" s="151" t="s">
        <v>325</v>
      </c>
      <c r="R101" s="151"/>
      <c r="S101" s="151"/>
      <c r="T101" s="151" t="s">
        <v>7</v>
      </c>
      <c r="U101" s="151" t="s">
        <v>55</v>
      </c>
      <c r="V101" s="151" t="s">
        <v>289</v>
      </c>
      <c r="W101" s="151" t="str">
        <f>HYPERLINK("http://dx.doi.org/10.3390/math11214529","http://dx.doi.org/10.3390/math11214529")</f>
        <v>http://dx.doi.org/10.3390/math11214529</v>
      </c>
      <c r="X101" s="148"/>
      <c r="Y101" s="149"/>
      <c r="Z101" s="149"/>
      <c r="AA101" s="149"/>
      <c r="AB101" s="149"/>
      <c r="AC101" s="149"/>
      <c r="AD101" s="149"/>
      <c r="AE101" s="149"/>
      <c r="AF101" s="149"/>
      <c r="AG101" s="149"/>
      <c r="AH101" s="149"/>
      <c r="AI101" s="149"/>
      <c r="AJ101" s="149"/>
      <c r="AK101" s="149"/>
      <c r="AL101" s="149"/>
      <c r="AM101" s="149"/>
      <c r="AN101" s="149"/>
    </row>
    <row r="102" spans="1:40" s="133" customFormat="1" ht="39.6">
      <c r="A102" s="150">
        <v>14</v>
      </c>
      <c r="B102" s="151" t="s">
        <v>1322</v>
      </c>
      <c r="C102" s="151" t="s">
        <v>784</v>
      </c>
      <c r="D102" s="151" t="s">
        <v>798</v>
      </c>
      <c r="E102" s="151" t="s">
        <v>803</v>
      </c>
      <c r="F102" s="151" t="s">
        <v>805</v>
      </c>
      <c r="G102" s="151" t="s">
        <v>54</v>
      </c>
      <c r="H102" s="151">
        <v>11</v>
      </c>
      <c r="I102" s="151">
        <v>18</v>
      </c>
      <c r="J102" s="151">
        <v>3828</v>
      </c>
      <c r="K102" s="151">
        <v>2023</v>
      </c>
      <c r="L102" s="151" t="s">
        <v>454</v>
      </c>
      <c r="M102" s="152" t="s">
        <v>333</v>
      </c>
      <c r="N102" s="151"/>
      <c r="O102" s="151"/>
      <c r="P102" s="151"/>
      <c r="Q102" s="151" t="s">
        <v>325</v>
      </c>
      <c r="R102" s="151"/>
      <c r="S102" s="151"/>
      <c r="T102" s="151" t="s">
        <v>7</v>
      </c>
      <c r="U102" s="151" t="s">
        <v>55</v>
      </c>
      <c r="V102" s="151" t="s">
        <v>289</v>
      </c>
      <c r="W102" s="151" t="str">
        <f>HYPERLINK("http://dx.doi.org/10.3390/math11183828","http://dx.doi.org/10.3390/math11183828")</f>
        <v>http://dx.doi.org/10.3390/math11183828</v>
      </c>
      <c r="X102" s="148"/>
      <c r="Y102" s="149"/>
      <c r="Z102" s="149"/>
      <c r="AA102" s="149"/>
      <c r="AB102" s="149"/>
      <c r="AC102" s="149"/>
      <c r="AD102" s="149"/>
      <c r="AE102" s="149"/>
      <c r="AF102" s="149"/>
      <c r="AG102" s="149"/>
      <c r="AH102" s="149"/>
      <c r="AI102" s="149"/>
      <c r="AJ102" s="149"/>
      <c r="AK102" s="149"/>
      <c r="AL102" s="149"/>
      <c r="AM102" s="149"/>
      <c r="AN102" s="149"/>
    </row>
    <row r="103" spans="1:40" s="133" customFormat="1" ht="39.6">
      <c r="A103" s="150">
        <v>15</v>
      </c>
      <c r="B103" s="151" t="s">
        <v>1322</v>
      </c>
      <c r="C103" s="151" t="s">
        <v>784</v>
      </c>
      <c r="D103" s="151" t="s">
        <v>798</v>
      </c>
      <c r="E103" s="151" t="s">
        <v>806</v>
      </c>
      <c r="F103" s="151" t="s">
        <v>807</v>
      </c>
      <c r="G103" s="151" t="s">
        <v>808</v>
      </c>
      <c r="H103" s="151">
        <v>213</v>
      </c>
      <c r="I103" s="151" t="s">
        <v>7</v>
      </c>
      <c r="J103" s="151">
        <v>124329</v>
      </c>
      <c r="K103" s="151">
        <v>2023</v>
      </c>
      <c r="L103" s="151" t="s">
        <v>395</v>
      </c>
      <c r="M103" s="152" t="s">
        <v>333</v>
      </c>
      <c r="N103" s="151"/>
      <c r="O103" s="151"/>
      <c r="P103" s="151"/>
      <c r="Q103" s="151" t="s">
        <v>334</v>
      </c>
      <c r="R103" s="151"/>
      <c r="S103" s="151"/>
      <c r="T103" s="151" t="s">
        <v>809</v>
      </c>
      <c r="U103" s="151" t="s">
        <v>810</v>
      </c>
      <c r="V103" s="151" t="s">
        <v>289</v>
      </c>
      <c r="W103" s="151" t="str">
        <f>HYPERLINK("http://dx.doi.org/10.1016/j.ijheatmasstransfer.2023.124329","http://dx.doi.org/10.1016/j.ijheatmasstransfer.2023.124329")</f>
        <v>http://dx.doi.org/10.1016/j.ijheatmasstransfer.2023.124329</v>
      </c>
      <c r="X103" s="148"/>
      <c r="Y103" s="149"/>
      <c r="Z103" s="149"/>
      <c r="AA103" s="149"/>
      <c r="AB103" s="149"/>
      <c r="AC103" s="149"/>
      <c r="AD103" s="149"/>
      <c r="AE103" s="149"/>
      <c r="AF103" s="149"/>
      <c r="AG103" s="149"/>
      <c r="AH103" s="149"/>
      <c r="AI103" s="149"/>
      <c r="AJ103" s="149"/>
      <c r="AK103" s="149"/>
      <c r="AL103" s="149"/>
      <c r="AM103" s="149"/>
      <c r="AN103" s="149"/>
    </row>
    <row r="104" spans="1:40" s="133" customFormat="1" ht="27" customHeight="1">
      <c r="A104" s="150">
        <v>16</v>
      </c>
      <c r="B104" s="151" t="s">
        <v>1322</v>
      </c>
      <c r="C104" s="151" t="s">
        <v>784</v>
      </c>
      <c r="D104" s="151" t="s">
        <v>798</v>
      </c>
      <c r="E104" s="151" t="s">
        <v>811</v>
      </c>
      <c r="F104" s="151" t="s">
        <v>812</v>
      </c>
      <c r="G104" s="151" t="s">
        <v>54</v>
      </c>
      <c r="H104" s="151">
        <v>11</v>
      </c>
      <c r="I104" s="151">
        <v>18</v>
      </c>
      <c r="J104" s="151">
        <v>3997</v>
      </c>
      <c r="K104" s="151">
        <v>2023</v>
      </c>
      <c r="L104" s="151" t="s">
        <v>454</v>
      </c>
      <c r="M104" s="152" t="s">
        <v>333</v>
      </c>
      <c r="N104" s="151"/>
      <c r="O104" s="151"/>
      <c r="P104" s="151"/>
      <c r="Q104" s="151" t="s">
        <v>325</v>
      </c>
      <c r="R104" s="151"/>
      <c r="S104" s="151"/>
      <c r="T104" s="151" t="s">
        <v>7</v>
      </c>
      <c r="U104" s="151" t="s">
        <v>55</v>
      </c>
      <c r="V104" s="151" t="s">
        <v>289</v>
      </c>
      <c r="W104" s="151" t="str">
        <f>HYPERLINK("http://dx.doi.org/10.3390/math11183997","http://dx.doi.org/10.3390/math11183997")</f>
        <v>http://dx.doi.org/10.3390/math11183997</v>
      </c>
      <c r="X104" s="148"/>
      <c r="Y104" s="149"/>
      <c r="Z104" s="149"/>
      <c r="AA104" s="149"/>
      <c r="AB104" s="149"/>
      <c r="AC104" s="149"/>
      <c r="AD104" s="149"/>
      <c r="AE104" s="149"/>
      <c r="AF104" s="149"/>
      <c r="AG104" s="149"/>
      <c r="AH104" s="149"/>
      <c r="AI104" s="149"/>
      <c r="AJ104" s="149"/>
      <c r="AK104" s="149"/>
      <c r="AL104" s="149"/>
      <c r="AM104" s="149"/>
      <c r="AN104" s="149"/>
    </row>
    <row r="105" spans="1:40" s="133" customFormat="1" ht="79.2">
      <c r="A105" s="150">
        <v>17</v>
      </c>
      <c r="B105" s="151" t="s">
        <v>1322</v>
      </c>
      <c r="C105" s="151" t="s">
        <v>784</v>
      </c>
      <c r="D105" s="151" t="s">
        <v>813</v>
      </c>
      <c r="E105" s="151" t="s">
        <v>814</v>
      </c>
      <c r="F105" s="151" t="s">
        <v>815</v>
      </c>
      <c r="G105" s="151" t="s">
        <v>19</v>
      </c>
      <c r="H105" s="151">
        <v>13</v>
      </c>
      <c r="I105" s="151">
        <v>1</v>
      </c>
      <c r="J105" s="151">
        <v>19534</v>
      </c>
      <c r="K105" s="151">
        <v>2023</v>
      </c>
      <c r="L105" s="151" t="s">
        <v>816</v>
      </c>
      <c r="M105" s="152" t="s">
        <v>333</v>
      </c>
      <c r="N105" s="151"/>
      <c r="O105" s="151"/>
      <c r="P105" s="151"/>
      <c r="Q105" s="151" t="s">
        <v>396</v>
      </c>
      <c r="R105" s="151"/>
      <c r="S105" s="151"/>
      <c r="T105" s="151" t="s">
        <v>20</v>
      </c>
      <c r="U105" s="151" t="s">
        <v>7</v>
      </c>
      <c r="V105" s="151" t="s">
        <v>289</v>
      </c>
      <c r="W105" s="151" t="str">
        <f>HYPERLINK("http://dx.doi.org/10.1038/s41598-023-46417-0","http://dx.doi.org/10.1038/s41598-023-46417-0")</f>
        <v>http://dx.doi.org/10.1038/s41598-023-46417-0</v>
      </c>
      <c r="X105" s="148"/>
      <c r="Y105" s="149"/>
      <c r="Z105" s="149"/>
      <c r="AA105" s="149"/>
      <c r="AB105" s="149"/>
      <c r="AC105" s="149"/>
      <c r="AD105" s="149"/>
      <c r="AE105" s="149"/>
      <c r="AF105" s="149"/>
      <c r="AG105" s="149"/>
      <c r="AH105" s="149"/>
      <c r="AI105" s="149"/>
      <c r="AJ105" s="149"/>
      <c r="AK105" s="149"/>
      <c r="AL105" s="149"/>
      <c r="AM105" s="149"/>
      <c r="AN105" s="149"/>
    </row>
    <row r="106" spans="1:40" s="133" customFormat="1" ht="105.6" customHeight="1">
      <c r="A106" s="143" t="s">
        <v>294</v>
      </c>
      <c r="B106" s="136" t="s">
        <v>1312</v>
      </c>
      <c r="C106" s="136" t="s">
        <v>1324</v>
      </c>
      <c r="D106" s="136" t="s">
        <v>773</v>
      </c>
      <c r="E106" s="136" t="s">
        <v>774</v>
      </c>
      <c r="F106" s="136" t="s">
        <v>775</v>
      </c>
      <c r="G106" s="136" t="s">
        <v>776</v>
      </c>
      <c r="H106" s="136" t="s">
        <v>777</v>
      </c>
      <c r="I106" s="136"/>
      <c r="J106" s="140" t="s">
        <v>778</v>
      </c>
      <c r="K106" s="136" t="s">
        <v>260</v>
      </c>
      <c r="L106" s="136" t="s">
        <v>13</v>
      </c>
      <c r="M106" s="136" t="s">
        <v>779</v>
      </c>
      <c r="N106" s="136"/>
      <c r="O106" s="136"/>
      <c r="P106" s="136"/>
      <c r="Q106" s="136" t="s">
        <v>780</v>
      </c>
      <c r="R106" s="136"/>
      <c r="S106" s="136"/>
      <c r="T106" s="136" t="s">
        <v>781</v>
      </c>
      <c r="U106" s="136" t="s">
        <v>782</v>
      </c>
      <c r="V106" s="136" t="s">
        <v>263</v>
      </c>
      <c r="W106" s="136" t="s">
        <v>783</v>
      </c>
    </row>
    <row r="107" spans="1:40" s="133" customFormat="1" ht="41.4" customHeight="1">
      <c r="A107" s="150">
        <v>19</v>
      </c>
      <c r="B107" s="151" t="s">
        <v>1322</v>
      </c>
      <c r="C107" s="151" t="s">
        <v>784</v>
      </c>
      <c r="D107" s="151" t="s">
        <v>817</v>
      </c>
      <c r="E107" s="151" t="s">
        <v>818</v>
      </c>
      <c r="F107" s="151" t="s">
        <v>819</v>
      </c>
      <c r="G107" s="151" t="s">
        <v>820</v>
      </c>
      <c r="H107" s="151">
        <v>46</v>
      </c>
      <c r="I107" s="151">
        <v>10</v>
      </c>
      <c r="J107" s="151" t="s">
        <v>821</v>
      </c>
      <c r="K107" s="151">
        <v>2023</v>
      </c>
      <c r="L107" s="151" t="s">
        <v>395</v>
      </c>
      <c r="M107" s="152" t="s">
        <v>333</v>
      </c>
      <c r="N107" s="151"/>
      <c r="O107" s="151"/>
      <c r="P107" s="151"/>
      <c r="Q107" s="151" t="s">
        <v>396</v>
      </c>
      <c r="R107" s="151"/>
      <c r="S107" s="151"/>
      <c r="T107" s="151" t="s">
        <v>822</v>
      </c>
      <c r="U107" s="151" t="s">
        <v>823</v>
      </c>
      <c r="V107" s="151" t="s">
        <v>289</v>
      </c>
      <c r="W107" s="151" t="str">
        <f>HYPERLINK("http://dx.doi.org/10.1002/ceat.202200423","http://dx.doi.org/10.1002/ceat.202200423")</f>
        <v>http://dx.doi.org/10.1002/ceat.202200423</v>
      </c>
      <c r="X107" s="148"/>
      <c r="Y107" s="149"/>
      <c r="Z107" s="149"/>
      <c r="AA107" s="149"/>
      <c r="AB107" s="149"/>
      <c r="AC107" s="149"/>
      <c r="AD107" s="149"/>
      <c r="AE107" s="149"/>
      <c r="AF107" s="149"/>
      <c r="AG107" s="149"/>
      <c r="AH107" s="149"/>
      <c r="AI107" s="149"/>
      <c r="AJ107" s="149"/>
      <c r="AK107" s="149"/>
      <c r="AL107" s="149"/>
      <c r="AM107" s="149"/>
      <c r="AN107" s="149"/>
    </row>
    <row r="108" spans="1:40" s="133" customFormat="1" ht="52.8">
      <c r="A108" s="150">
        <v>20</v>
      </c>
      <c r="B108" s="151" t="s">
        <v>1322</v>
      </c>
      <c r="C108" s="151" t="s">
        <v>784</v>
      </c>
      <c r="D108" s="151" t="s">
        <v>824</v>
      </c>
      <c r="E108" s="151" t="s">
        <v>825</v>
      </c>
      <c r="F108" s="151" t="s">
        <v>826</v>
      </c>
      <c r="G108" s="151" t="s">
        <v>827</v>
      </c>
      <c r="H108" s="151">
        <v>9</v>
      </c>
      <c r="I108" s="151">
        <v>11</v>
      </c>
      <c r="J108" s="151" t="s">
        <v>828</v>
      </c>
      <c r="K108" s="151">
        <v>2023</v>
      </c>
      <c r="L108" s="151" t="s">
        <v>384</v>
      </c>
      <c r="M108" s="152" t="s">
        <v>333</v>
      </c>
      <c r="N108" s="151"/>
      <c r="O108" s="151"/>
      <c r="P108" s="151"/>
      <c r="Q108" s="151" t="s">
        <v>288</v>
      </c>
      <c r="R108" s="151"/>
      <c r="S108" s="151"/>
      <c r="T108" s="151" t="s">
        <v>7</v>
      </c>
      <c r="U108" s="151" t="s">
        <v>829</v>
      </c>
      <c r="V108" s="151" t="s">
        <v>289</v>
      </c>
      <c r="W108" s="151" t="str">
        <f>HYPERLINK("http://dx.doi.org/10.1016/j.heliyon.2023.e22081","http://dx.doi.org/10.1016/j.heliyon.2023.e22081")</f>
        <v>http://dx.doi.org/10.1016/j.heliyon.2023.e22081</v>
      </c>
      <c r="X108" s="160"/>
      <c r="Y108" s="161"/>
      <c r="Z108" s="161"/>
      <c r="AA108" s="161"/>
      <c r="AB108" s="161"/>
      <c r="AC108" s="161"/>
      <c r="AD108" s="161"/>
      <c r="AE108" s="161"/>
      <c r="AF108" s="161"/>
      <c r="AG108" s="161"/>
      <c r="AH108" s="161"/>
      <c r="AI108" s="161"/>
      <c r="AJ108" s="161"/>
      <c r="AK108" s="161"/>
      <c r="AL108" s="161"/>
      <c r="AM108" s="161"/>
      <c r="AN108" s="161"/>
    </row>
    <row r="109" spans="1:40" s="133" customFormat="1" ht="39.6" customHeight="1">
      <c r="A109" s="150">
        <v>21</v>
      </c>
      <c r="B109" s="151" t="s">
        <v>1322</v>
      </c>
      <c r="C109" s="151" t="s">
        <v>784</v>
      </c>
      <c r="D109" s="151" t="s">
        <v>830</v>
      </c>
      <c r="E109" s="151" t="s">
        <v>831</v>
      </c>
      <c r="F109" s="151" t="s">
        <v>832</v>
      </c>
      <c r="G109" s="151" t="s">
        <v>833</v>
      </c>
      <c r="H109" s="151">
        <v>657</v>
      </c>
      <c r="I109" s="151" t="s">
        <v>7</v>
      </c>
      <c r="J109" s="151">
        <v>414813</v>
      </c>
      <c r="K109" s="151">
        <v>2023</v>
      </c>
      <c r="L109" s="151" t="s">
        <v>388</v>
      </c>
      <c r="M109" s="152" t="s">
        <v>333</v>
      </c>
      <c r="N109" s="151"/>
      <c r="O109" s="151"/>
      <c r="P109" s="151"/>
      <c r="Q109" s="151" t="s">
        <v>352</v>
      </c>
      <c r="R109" s="151"/>
      <c r="S109" s="151"/>
      <c r="T109" s="151" t="s">
        <v>834</v>
      </c>
      <c r="U109" s="151" t="s">
        <v>835</v>
      </c>
      <c r="V109" s="151" t="s">
        <v>289</v>
      </c>
      <c r="W109" s="151" t="str">
        <f>HYPERLINK("http://dx.doi.org/10.1016/j.physb.2023.414813","http://dx.doi.org/10.1016/j.physb.2023.414813")</f>
        <v>http://dx.doi.org/10.1016/j.physb.2023.414813</v>
      </c>
      <c r="X109" s="160"/>
      <c r="Y109" s="161"/>
      <c r="Z109" s="161"/>
      <c r="AA109" s="161"/>
      <c r="AB109" s="161"/>
      <c r="AC109" s="161"/>
      <c r="AD109" s="161"/>
      <c r="AE109" s="161"/>
      <c r="AF109" s="161"/>
      <c r="AG109" s="161"/>
      <c r="AH109" s="161"/>
      <c r="AI109" s="161"/>
      <c r="AJ109" s="161"/>
      <c r="AK109" s="161"/>
      <c r="AL109" s="161"/>
      <c r="AM109" s="161"/>
      <c r="AN109" s="161"/>
    </row>
    <row r="110" spans="1:40" s="133" customFormat="1" ht="52.95" customHeight="1">
      <c r="A110" s="150">
        <v>22</v>
      </c>
      <c r="B110" s="151" t="s">
        <v>1322</v>
      </c>
      <c r="C110" s="151" t="s">
        <v>784</v>
      </c>
      <c r="D110" s="151" t="s">
        <v>830</v>
      </c>
      <c r="E110" s="151" t="s">
        <v>836</v>
      </c>
      <c r="F110" s="151" t="s">
        <v>837</v>
      </c>
      <c r="G110" s="151" t="s">
        <v>838</v>
      </c>
      <c r="H110" s="151">
        <v>85</v>
      </c>
      <c r="I110" s="151" t="s">
        <v>7</v>
      </c>
      <c r="J110" s="151" t="s">
        <v>839</v>
      </c>
      <c r="K110" s="151">
        <v>2023</v>
      </c>
      <c r="L110" s="151" t="s">
        <v>395</v>
      </c>
      <c r="M110" s="152" t="s">
        <v>333</v>
      </c>
      <c r="N110" s="151"/>
      <c r="O110" s="151"/>
      <c r="P110" s="151"/>
      <c r="Q110" s="151" t="s">
        <v>352</v>
      </c>
      <c r="R110" s="151"/>
      <c r="S110" s="151"/>
      <c r="T110" s="151" t="s">
        <v>840</v>
      </c>
      <c r="U110" s="151" t="s">
        <v>7</v>
      </c>
      <c r="V110" s="151" t="s">
        <v>289</v>
      </c>
      <c r="W110" s="151" t="str">
        <f>HYPERLINK("http://dx.doi.org/10.1016/j.cjph.2022.10.004","http://dx.doi.org/10.1016/j.cjph.2022.10.004")</f>
        <v>http://dx.doi.org/10.1016/j.cjph.2022.10.004</v>
      </c>
    </row>
    <row r="111" spans="1:40" s="133" customFormat="1" ht="52.95" customHeight="1">
      <c r="A111" s="150">
        <v>23</v>
      </c>
      <c r="B111" s="151" t="s">
        <v>1322</v>
      </c>
      <c r="C111" s="151" t="s">
        <v>784</v>
      </c>
      <c r="D111" s="151" t="s">
        <v>841</v>
      </c>
      <c r="E111" s="151" t="s">
        <v>842</v>
      </c>
      <c r="F111" s="151" t="s">
        <v>843</v>
      </c>
      <c r="G111" s="151" t="s">
        <v>844</v>
      </c>
      <c r="H111" s="151">
        <v>272</v>
      </c>
      <c r="I111" s="151" t="s">
        <v>7</v>
      </c>
      <c r="J111" s="151">
        <v>170304</v>
      </c>
      <c r="K111" s="151">
        <v>2023</v>
      </c>
      <c r="L111" s="151" t="s">
        <v>405</v>
      </c>
      <c r="M111" s="152" t="s">
        <v>333</v>
      </c>
      <c r="N111" s="151"/>
      <c r="O111" s="151"/>
      <c r="P111" s="151"/>
      <c r="Q111" s="151" t="s">
        <v>396</v>
      </c>
      <c r="R111" s="151"/>
      <c r="S111" s="151"/>
      <c r="T111" s="151" t="s">
        <v>21</v>
      </c>
      <c r="U111" s="151" t="s">
        <v>22</v>
      </c>
      <c r="V111" s="151" t="s">
        <v>289</v>
      </c>
      <c r="W111" s="151" t="str">
        <f>HYPERLINK("http://dx.doi.org/10.1016/j.ijleo.2022.170304","http://dx.doi.org/10.1016/j.ijleo.2022.170304")</f>
        <v>http://dx.doi.org/10.1016/j.ijleo.2022.170304</v>
      </c>
      <c r="X111" s="148"/>
      <c r="Y111" s="149"/>
      <c r="Z111" s="149"/>
      <c r="AA111" s="149"/>
      <c r="AB111" s="149"/>
      <c r="AC111" s="149"/>
      <c r="AD111" s="149"/>
      <c r="AE111" s="149"/>
      <c r="AF111" s="149"/>
      <c r="AG111" s="149"/>
      <c r="AH111" s="149"/>
      <c r="AI111" s="149"/>
      <c r="AJ111" s="149"/>
      <c r="AK111" s="149"/>
      <c r="AL111" s="149"/>
      <c r="AM111" s="149"/>
      <c r="AN111" s="149"/>
    </row>
    <row r="112" spans="1:40" s="133" customFormat="1" ht="52.8">
      <c r="A112" s="150">
        <v>24</v>
      </c>
      <c r="B112" s="151" t="s">
        <v>1322</v>
      </c>
      <c r="C112" s="151" t="s">
        <v>784</v>
      </c>
      <c r="D112" s="151" t="s">
        <v>845</v>
      </c>
      <c r="E112" s="151" t="s">
        <v>846</v>
      </c>
      <c r="F112" s="151" t="s">
        <v>847</v>
      </c>
      <c r="G112" s="151" t="s">
        <v>42</v>
      </c>
      <c r="H112" s="151">
        <v>168</v>
      </c>
      <c r="I112" s="151" t="s">
        <v>7</v>
      </c>
      <c r="J112" s="151">
        <v>107657</v>
      </c>
      <c r="K112" s="151">
        <v>2023</v>
      </c>
      <c r="L112" s="151" t="s">
        <v>454</v>
      </c>
      <c r="M112" s="152" t="s">
        <v>333</v>
      </c>
      <c r="N112" s="154"/>
      <c r="O112" s="154"/>
      <c r="P112" s="154"/>
      <c r="Q112" s="154" t="s">
        <v>334</v>
      </c>
      <c r="R112" s="154"/>
      <c r="S112" s="151"/>
      <c r="T112" s="151" t="s">
        <v>43</v>
      </c>
      <c r="U112" s="151" t="s">
        <v>44</v>
      </c>
      <c r="V112" s="151" t="s">
        <v>289</v>
      </c>
      <c r="W112" s="151" t="str">
        <f>HYPERLINK("http://dx.doi.org/10.1016/j.optlaseng.2023.107657","http://dx.doi.org/10.1016/j.optlaseng.2023.107657")</f>
        <v>http://dx.doi.org/10.1016/j.optlaseng.2023.107657</v>
      </c>
      <c r="X112" s="160"/>
      <c r="Y112" s="161"/>
      <c r="Z112" s="161"/>
      <c r="AA112" s="161"/>
      <c r="AB112" s="161"/>
      <c r="AC112" s="161"/>
      <c r="AD112" s="161"/>
      <c r="AE112" s="161"/>
      <c r="AF112" s="161"/>
      <c r="AG112" s="161"/>
      <c r="AH112" s="161"/>
      <c r="AI112" s="161"/>
      <c r="AJ112" s="161"/>
      <c r="AK112" s="161"/>
      <c r="AL112" s="161"/>
      <c r="AM112" s="161"/>
      <c r="AN112" s="161"/>
    </row>
    <row r="113" spans="1:256" s="133" customFormat="1" ht="52.8">
      <c r="A113" s="150">
        <v>25</v>
      </c>
      <c r="B113" s="151" t="s">
        <v>1322</v>
      </c>
      <c r="C113" s="151" t="s">
        <v>784</v>
      </c>
      <c r="D113" s="151" t="s">
        <v>848</v>
      </c>
      <c r="E113" s="151" t="s">
        <v>849</v>
      </c>
      <c r="F113" s="151" t="s">
        <v>850</v>
      </c>
      <c r="G113" s="151" t="s">
        <v>851</v>
      </c>
      <c r="H113" s="151">
        <v>12</v>
      </c>
      <c r="I113" s="151">
        <v>4</v>
      </c>
      <c r="J113" s="151">
        <v>790</v>
      </c>
      <c r="K113" s="151">
        <v>2023</v>
      </c>
      <c r="L113" s="151" t="s">
        <v>405</v>
      </c>
      <c r="M113" s="152" t="s">
        <v>333</v>
      </c>
      <c r="N113" s="151"/>
      <c r="O113" s="151"/>
      <c r="P113" s="151"/>
      <c r="Q113" s="151" t="s">
        <v>325</v>
      </c>
      <c r="R113" s="151"/>
      <c r="S113" s="151"/>
      <c r="T113" s="151" t="s">
        <v>7</v>
      </c>
      <c r="U113" s="151" t="s">
        <v>852</v>
      </c>
      <c r="V113" s="151" t="s">
        <v>289</v>
      </c>
      <c r="W113" s="151" t="str">
        <f>HYPERLINK("http://dx.doi.org/10.3390/plants12040790","http://dx.doi.org/10.3390/plants12040790")</f>
        <v>http://dx.doi.org/10.3390/plants12040790</v>
      </c>
    </row>
    <row r="114" spans="1:256" s="133" customFormat="1" ht="52.95" customHeight="1">
      <c r="A114" s="150">
        <v>26</v>
      </c>
      <c r="B114" s="151" t="s">
        <v>1322</v>
      </c>
      <c r="C114" s="156" t="s">
        <v>784</v>
      </c>
      <c r="D114" s="151" t="s">
        <v>853</v>
      </c>
      <c r="E114" s="151" t="s">
        <v>854</v>
      </c>
      <c r="F114" s="151" t="s">
        <v>855</v>
      </c>
      <c r="G114" s="151" t="s">
        <v>851</v>
      </c>
      <c r="H114" s="151">
        <v>12</v>
      </c>
      <c r="I114" s="151">
        <v>17</v>
      </c>
      <c r="J114" s="151">
        <v>3067</v>
      </c>
      <c r="K114" s="151">
        <v>2023</v>
      </c>
      <c r="L114" s="151" t="s">
        <v>454</v>
      </c>
      <c r="M114" s="152" t="s">
        <v>333</v>
      </c>
      <c r="N114" s="151"/>
      <c r="O114" s="151"/>
      <c r="P114" s="151"/>
      <c r="Q114" s="151" t="s">
        <v>325</v>
      </c>
      <c r="R114" s="151"/>
      <c r="S114" s="151"/>
      <c r="T114" s="151" t="s">
        <v>7</v>
      </c>
      <c r="U114" s="151" t="s">
        <v>852</v>
      </c>
      <c r="V114" s="151" t="s">
        <v>289</v>
      </c>
      <c r="W114" s="151" t="str">
        <f>HYPERLINK("http://dx.doi.org/10.3390/plants12173067","http://dx.doi.org/10.3390/plants12173067")</f>
        <v>http://dx.doi.org/10.3390/plants12173067</v>
      </c>
      <c r="X114" s="148"/>
      <c r="Y114" s="149"/>
      <c r="Z114" s="149"/>
      <c r="AA114" s="149"/>
      <c r="AB114" s="149"/>
      <c r="AC114" s="149"/>
      <c r="AD114" s="149"/>
      <c r="AE114" s="149"/>
      <c r="AF114" s="149"/>
      <c r="AG114" s="149"/>
      <c r="AH114" s="149"/>
      <c r="AI114" s="149"/>
      <c r="AJ114" s="149"/>
      <c r="AK114" s="149"/>
      <c r="AL114" s="149"/>
      <c r="AM114" s="149"/>
      <c r="AN114" s="149"/>
    </row>
    <row r="115" spans="1:256" s="4" customFormat="1" ht="21">
      <c r="A115" s="110"/>
      <c r="B115" s="110"/>
      <c r="C115" s="145" t="s">
        <v>234</v>
      </c>
      <c r="D115" s="109"/>
      <c r="E115" s="111"/>
      <c r="F115" s="141" t="s">
        <v>1396</v>
      </c>
      <c r="G115" s="111"/>
      <c r="H115" s="110"/>
      <c r="I115" s="110"/>
      <c r="J115" s="110"/>
      <c r="K115" s="110"/>
      <c r="L115" s="110"/>
      <c r="M115" s="110"/>
      <c r="N115" s="109"/>
      <c r="O115" s="110"/>
      <c r="P115" s="110"/>
      <c r="Q115" s="109"/>
      <c r="R115" s="110"/>
      <c r="S115" s="110"/>
      <c r="T115" s="110"/>
      <c r="U115" s="110"/>
      <c r="V115" s="110"/>
      <c r="W115" s="112"/>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row>
    <row r="116" spans="1:256" s="133" customFormat="1" ht="39.6" customHeight="1">
      <c r="A116" s="150">
        <v>1</v>
      </c>
      <c r="B116" s="151" t="s">
        <v>1322</v>
      </c>
      <c r="C116" s="151" t="s">
        <v>865</v>
      </c>
      <c r="D116" s="151" t="s">
        <v>495</v>
      </c>
      <c r="E116" s="151" t="s">
        <v>866</v>
      </c>
      <c r="F116" s="151" t="s">
        <v>867</v>
      </c>
      <c r="G116" s="151" t="s">
        <v>27</v>
      </c>
      <c r="H116" s="151">
        <v>191</v>
      </c>
      <c r="I116" s="151" t="s">
        <v>7</v>
      </c>
      <c r="J116" s="151">
        <v>114926</v>
      </c>
      <c r="K116" s="151">
        <v>2023</v>
      </c>
      <c r="L116" s="151" t="s">
        <v>528</v>
      </c>
      <c r="M116" s="152" t="s">
        <v>333</v>
      </c>
      <c r="N116" s="151"/>
      <c r="O116" s="151"/>
      <c r="P116" s="151"/>
      <c r="Q116" s="151" t="s">
        <v>334</v>
      </c>
      <c r="R116" s="151"/>
      <c r="S116" s="151"/>
      <c r="T116" s="151" t="s">
        <v>25</v>
      </c>
      <c r="U116" s="151" t="s">
        <v>26</v>
      </c>
      <c r="V116" s="151" t="s">
        <v>289</v>
      </c>
      <c r="W116" s="151" t="str">
        <f>HYPERLINK("http://dx.doi.org/10.1016/j.marpolbul.2023.114926","http://dx.doi.org/10.1016/j.marpolbul.2023.114926")</f>
        <v>http://dx.doi.org/10.1016/j.marpolbul.2023.114926</v>
      </c>
      <c r="X116" s="148"/>
      <c r="Y116" s="149"/>
      <c r="Z116" s="149"/>
      <c r="AA116" s="149"/>
      <c r="AB116" s="149"/>
      <c r="AC116" s="149"/>
      <c r="AD116" s="149"/>
      <c r="AE116" s="149"/>
      <c r="AF116" s="149"/>
      <c r="AG116" s="149"/>
      <c r="AH116" s="149"/>
      <c r="AI116" s="149"/>
      <c r="AJ116" s="149"/>
      <c r="AK116" s="149"/>
      <c r="AL116" s="149"/>
      <c r="AM116" s="149"/>
      <c r="AN116" s="149"/>
    </row>
    <row r="117" spans="1:256" s="134" customFormat="1" ht="42">
      <c r="A117" s="150">
        <v>2</v>
      </c>
      <c r="B117" s="151" t="s">
        <v>1314</v>
      </c>
      <c r="C117" s="165" t="s">
        <v>1355</v>
      </c>
      <c r="D117" s="151" t="s">
        <v>495</v>
      </c>
      <c r="E117" s="151" t="s">
        <v>496</v>
      </c>
      <c r="F117" s="151" t="s">
        <v>497</v>
      </c>
      <c r="G117" s="151" t="s">
        <v>27</v>
      </c>
      <c r="H117" s="151">
        <v>193</v>
      </c>
      <c r="I117" s="151" t="s">
        <v>7</v>
      </c>
      <c r="J117" s="151">
        <v>115119</v>
      </c>
      <c r="K117" s="151">
        <v>2023</v>
      </c>
      <c r="L117" s="151" t="s">
        <v>324</v>
      </c>
      <c r="M117" s="152" t="s">
        <v>333</v>
      </c>
      <c r="N117" s="151"/>
      <c r="O117" s="151"/>
      <c r="P117" s="151"/>
      <c r="Q117" s="151" t="s">
        <v>262</v>
      </c>
      <c r="R117" s="151"/>
      <c r="S117" s="151"/>
      <c r="T117" s="151" t="s">
        <v>25</v>
      </c>
      <c r="U117" s="151" t="s">
        <v>26</v>
      </c>
      <c r="V117" s="151" t="s">
        <v>289</v>
      </c>
      <c r="W117" s="151" t="str">
        <f>HYPERLINK("http://dx.doi.org/10.1016/j.marpolbul.2023.115119","http://dx.doi.org/10.1016/j.marpolbul.2023.115119")</f>
        <v>http://dx.doi.org/10.1016/j.marpolbul.2023.115119</v>
      </c>
      <c r="X117" s="148"/>
      <c r="Y117" s="149"/>
      <c r="Z117" s="149"/>
      <c r="AA117" s="149"/>
      <c r="AB117" s="149"/>
      <c r="AC117" s="149"/>
      <c r="AD117" s="149"/>
      <c r="AE117" s="149"/>
      <c r="AF117" s="149"/>
      <c r="AG117" s="149"/>
      <c r="AH117" s="149"/>
      <c r="AI117" s="149"/>
      <c r="AJ117" s="149"/>
      <c r="AK117" s="149"/>
      <c r="AL117" s="149"/>
      <c r="AM117" s="149"/>
      <c r="AN117" s="149"/>
    </row>
    <row r="118" spans="1:256" s="133" customFormat="1" ht="39.6" customHeight="1">
      <c r="A118" s="153">
        <v>3</v>
      </c>
      <c r="B118" s="151" t="s">
        <v>1322</v>
      </c>
      <c r="C118" s="154" t="s">
        <v>865</v>
      </c>
      <c r="D118" s="154" t="s">
        <v>495</v>
      </c>
      <c r="E118" s="154" t="s">
        <v>868</v>
      </c>
      <c r="F118" s="154" t="s">
        <v>869</v>
      </c>
      <c r="G118" s="154" t="s">
        <v>27</v>
      </c>
      <c r="H118" s="154">
        <v>194</v>
      </c>
      <c r="I118" s="154" t="s">
        <v>707</v>
      </c>
      <c r="J118" s="154">
        <v>115228</v>
      </c>
      <c r="K118" s="154">
        <v>2023</v>
      </c>
      <c r="L118" s="154" t="s">
        <v>454</v>
      </c>
      <c r="M118" s="155" t="s">
        <v>333</v>
      </c>
      <c r="N118" s="154"/>
      <c r="O118" s="154"/>
      <c r="P118" s="154"/>
      <c r="Q118" s="154" t="s">
        <v>334</v>
      </c>
      <c r="R118" s="154"/>
      <c r="S118" s="154"/>
      <c r="T118" s="154" t="s">
        <v>25</v>
      </c>
      <c r="U118" s="154" t="s">
        <v>26</v>
      </c>
      <c r="V118" s="154" t="s">
        <v>289</v>
      </c>
      <c r="W118" s="154" t="str">
        <f>HYPERLINK("http://dx.doi.org/10.1016/j.marpolbul.2023.115228","http://dx.doi.org/10.1016/j.marpolbul.2023.115228")</f>
        <v>http://dx.doi.org/10.1016/j.marpolbul.2023.115228</v>
      </c>
      <c r="X118" s="148"/>
      <c r="Y118" s="148"/>
      <c r="Z118" s="148"/>
      <c r="AA118" s="148"/>
      <c r="AB118" s="148"/>
      <c r="AC118" s="148"/>
      <c r="AD118" s="148"/>
      <c r="AE118" s="148"/>
      <c r="AF118" s="148"/>
      <c r="AG118" s="148"/>
      <c r="AH118" s="148"/>
      <c r="AI118" s="148"/>
      <c r="AJ118" s="148"/>
      <c r="AK118" s="148"/>
      <c r="AL118" s="148"/>
      <c r="AM118" s="148"/>
      <c r="AN118" s="148"/>
    </row>
    <row r="119" spans="1:256" s="133" customFormat="1" ht="66">
      <c r="A119" s="150">
        <v>4</v>
      </c>
      <c r="B119" s="151" t="s">
        <v>1322</v>
      </c>
      <c r="C119" s="151" t="s">
        <v>865</v>
      </c>
      <c r="D119" s="151" t="s">
        <v>495</v>
      </c>
      <c r="E119" s="151" t="s">
        <v>870</v>
      </c>
      <c r="F119" s="151" t="s">
        <v>871</v>
      </c>
      <c r="G119" s="151" t="s">
        <v>39</v>
      </c>
      <c r="H119" s="151">
        <v>899</v>
      </c>
      <c r="I119" s="151" t="s">
        <v>7</v>
      </c>
      <c r="J119" s="151">
        <v>165708</v>
      </c>
      <c r="K119" s="151">
        <v>2023</v>
      </c>
      <c r="L119" s="151" t="s">
        <v>872</v>
      </c>
      <c r="M119" s="152" t="s">
        <v>333</v>
      </c>
      <c r="N119" s="151"/>
      <c r="O119" s="151"/>
      <c r="P119" s="151"/>
      <c r="Q119" s="151" t="s">
        <v>352</v>
      </c>
      <c r="R119" s="151"/>
      <c r="S119" s="151"/>
      <c r="T119" s="151" t="s">
        <v>40</v>
      </c>
      <c r="U119" s="151" t="s">
        <v>41</v>
      </c>
      <c r="V119" s="151" t="s">
        <v>289</v>
      </c>
      <c r="W119" s="151" t="str">
        <f>HYPERLINK("http://dx.doi.org/10.1016/j.scitotenv.2023.165708","http://dx.doi.org/10.1016/j.scitotenv.2023.165708")</f>
        <v>http://dx.doi.org/10.1016/j.scitotenv.2023.165708</v>
      </c>
      <c r="X119" s="148"/>
      <c r="Y119" s="149"/>
      <c r="Z119" s="149"/>
      <c r="AA119" s="149"/>
      <c r="AB119" s="149"/>
      <c r="AC119" s="149"/>
      <c r="AD119" s="149"/>
      <c r="AE119" s="149"/>
      <c r="AF119" s="149"/>
      <c r="AG119" s="149"/>
      <c r="AH119" s="149"/>
      <c r="AI119" s="149"/>
      <c r="AJ119" s="149"/>
      <c r="AK119" s="149"/>
      <c r="AL119" s="149"/>
      <c r="AM119" s="149"/>
      <c r="AN119" s="149"/>
    </row>
    <row r="120" spans="1:256" s="133" customFormat="1" ht="66">
      <c r="A120" s="150">
        <v>5</v>
      </c>
      <c r="B120" s="151" t="s">
        <v>1322</v>
      </c>
      <c r="C120" s="151" t="s">
        <v>865</v>
      </c>
      <c r="D120" s="151" t="s">
        <v>873</v>
      </c>
      <c r="E120" s="151" t="s">
        <v>874</v>
      </c>
      <c r="F120" s="151" t="s">
        <v>875</v>
      </c>
      <c r="G120" s="151" t="s">
        <v>39</v>
      </c>
      <c r="H120" s="151">
        <v>858</v>
      </c>
      <c r="I120" s="151" t="s">
        <v>433</v>
      </c>
      <c r="J120" s="151">
        <v>159759</v>
      </c>
      <c r="K120" s="151">
        <v>2023</v>
      </c>
      <c r="L120" s="151" t="s">
        <v>876</v>
      </c>
      <c r="M120" s="152" t="s">
        <v>333</v>
      </c>
      <c r="N120" s="151"/>
      <c r="O120" s="151"/>
      <c r="P120" s="151"/>
      <c r="Q120" s="151" t="s">
        <v>352</v>
      </c>
      <c r="R120" s="151"/>
      <c r="S120" s="151"/>
      <c r="T120" s="151" t="s">
        <v>40</v>
      </c>
      <c r="U120" s="151" t="s">
        <v>41</v>
      </c>
      <c r="V120" s="151" t="s">
        <v>289</v>
      </c>
      <c r="W120" s="151" t="str">
        <f>HYPERLINK("http://dx.doi.org/10.1016/j.scitotenv.2022.159759","http://dx.doi.org/10.1016/j.scitotenv.2022.159759")</f>
        <v>http://dx.doi.org/10.1016/j.scitotenv.2022.159759</v>
      </c>
    </row>
    <row r="121" spans="1:256" s="133" customFormat="1" ht="66">
      <c r="A121" s="150">
        <v>6</v>
      </c>
      <c r="B121" s="151" t="s">
        <v>1322</v>
      </c>
      <c r="C121" s="151" t="s">
        <v>865</v>
      </c>
      <c r="D121" s="151" t="s">
        <v>873</v>
      </c>
      <c r="E121" s="151" t="s">
        <v>877</v>
      </c>
      <c r="F121" s="151" t="s">
        <v>878</v>
      </c>
      <c r="G121" s="151" t="s">
        <v>879</v>
      </c>
      <c r="H121" s="151">
        <v>429</v>
      </c>
      <c r="I121" s="151" t="s">
        <v>7</v>
      </c>
      <c r="J121" s="151">
        <v>118926</v>
      </c>
      <c r="K121" s="151">
        <v>2023</v>
      </c>
      <c r="L121" s="151" t="s">
        <v>514</v>
      </c>
      <c r="M121" s="152" t="s">
        <v>333</v>
      </c>
      <c r="N121" s="151"/>
      <c r="O121" s="151"/>
      <c r="P121" s="151"/>
      <c r="Q121" s="151" t="s">
        <v>352</v>
      </c>
      <c r="R121" s="151"/>
      <c r="S121" s="151"/>
      <c r="T121" s="151" t="s">
        <v>880</v>
      </c>
      <c r="U121" s="151" t="s">
        <v>881</v>
      </c>
      <c r="V121" s="151" t="s">
        <v>289</v>
      </c>
      <c r="W121" s="151" t="str">
        <f>HYPERLINK("http://dx.doi.org/10.1016/j.powtec.2023.118926","http://dx.doi.org/10.1016/j.powtec.2023.118926")</f>
        <v>http://dx.doi.org/10.1016/j.powtec.2023.118926</v>
      </c>
      <c r="X121" s="148"/>
      <c r="Y121" s="149"/>
      <c r="Z121" s="149"/>
      <c r="AA121" s="149"/>
      <c r="AB121" s="149"/>
      <c r="AC121" s="149"/>
      <c r="AD121" s="149"/>
      <c r="AE121" s="149"/>
      <c r="AF121" s="149"/>
      <c r="AG121" s="149"/>
      <c r="AH121" s="149"/>
      <c r="AI121" s="149"/>
      <c r="AJ121" s="149"/>
      <c r="AK121" s="149"/>
      <c r="AL121" s="149"/>
      <c r="AM121" s="149"/>
      <c r="AN121" s="149"/>
    </row>
    <row r="122" spans="1:256" s="133" customFormat="1" ht="41.4">
      <c r="A122" s="150">
        <v>7</v>
      </c>
      <c r="B122" s="151" t="s">
        <v>1322</v>
      </c>
      <c r="C122" s="151" t="s">
        <v>865</v>
      </c>
      <c r="D122" s="151" t="s">
        <v>873</v>
      </c>
      <c r="E122" s="151" t="s">
        <v>882</v>
      </c>
      <c r="F122" s="151" t="s">
        <v>883</v>
      </c>
      <c r="G122" s="151" t="s">
        <v>464</v>
      </c>
      <c r="H122" s="151">
        <v>263</v>
      </c>
      <c r="I122" s="151" t="s">
        <v>7</v>
      </c>
      <c r="J122" s="151">
        <v>115249</v>
      </c>
      <c r="K122" s="151">
        <v>2023</v>
      </c>
      <c r="L122" s="151" t="s">
        <v>465</v>
      </c>
      <c r="M122" s="152" t="s">
        <v>333</v>
      </c>
      <c r="N122" s="151"/>
      <c r="O122" s="151"/>
      <c r="P122" s="151"/>
      <c r="Q122" s="151" t="s">
        <v>288</v>
      </c>
      <c r="R122" s="151"/>
      <c r="S122" s="151"/>
      <c r="T122" s="151" t="s">
        <v>466</v>
      </c>
      <c r="U122" s="151" t="s">
        <v>467</v>
      </c>
      <c r="V122" s="151" t="s">
        <v>289</v>
      </c>
      <c r="W122" s="151" t="str">
        <f>HYPERLINK("http://dx.doi.org/10.1016/j.ecoenv.2023.115249","http://dx.doi.org/10.1016/j.ecoenv.2023.115249")</f>
        <v>http://dx.doi.org/10.1016/j.ecoenv.2023.115249</v>
      </c>
      <c r="X122" s="148"/>
      <c r="Y122" s="149"/>
      <c r="Z122" s="149"/>
      <c r="AA122" s="149"/>
      <c r="AB122" s="149"/>
      <c r="AC122" s="149"/>
      <c r="AD122" s="149"/>
      <c r="AE122" s="149"/>
      <c r="AF122" s="149"/>
      <c r="AG122" s="149"/>
      <c r="AH122" s="149"/>
      <c r="AI122" s="149"/>
      <c r="AJ122" s="149"/>
      <c r="AK122" s="149"/>
      <c r="AL122" s="149"/>
      <c r="AM122" s="149"/>
      <c r="AN122" s="149"/>
    </row>
    <row r="123" spans="1:256" s="133" customFormat="1" ht="41.4" customHeight="1">
      <c r="A123" s="150">
        <v>8</v>
      </c>
      <c r="B123" s="151" t="s">
        <v>1322</v>
      </c>
      <c r="C123" s="151" t="s">
        <v>865</v>
      </c>
      <c r="D123" s="151" t="s">
        <v>873</v>
      </c>
      <c r="E123" s="151" t="s">
        <v>884</v>
      </c>
      <c r="F123" s="151" t="s">
        <v>885</v>
      </c>
      <c r="G123" s="151" t="s">
        <v>886</v>
      </c>
      <c r="H123" s="151">
        <v>27</v>
      </c>
      <c r="I123" s="151">
        <v>1</v>
      </c>
      <c r="J123" s="151" t="s">
        <v>887</v>
      </c>
      <c r="K123" s="151">
        <v>2023</v>
      </c>
      <c r="L123" s="151" t="s">
        <v>405</v>
      </c>
      <c r="M123" s="152" t="s">
        <v>333</v>
      </c>
      <c r="N123" s="151"/>
      <c r="O123" s="151"/>
      <c r="P123" s="151"/>
      <c r="Q123" s="151" t="s">
        <v>288</v>
      </c>
      <c r="R123" s="151"/>
      <c r="S123" s="151"/>
      <c r="T123" s="151" t="s">
        <v>888</v>
      </c>
      <c r="U123" s="151" t="s">
        <v>889</v>
      </c>
      <c r="V123" s="151" t="s">
        <v>289</v>
      </c>
      <c r="W123" s="151" t="str">
        <f>HYPERLINK("http://dx.doi.org/10.1111/jiec.13340","http://dx.doi.org/10.1111/jiec.13340")</f>
        <v>http://dx.doi.org/10.1111/jiec.13340</v>
      </c>
    </row>
    <row r="124" spans="1:256" s="133" customFormat="1" ht="41.4">
      <c r="A124" s="143" t="s">
        <v>202</v>
      </c>
      <c r="B124" s="136" t="s">
        <v>1312</v>
      </c>
      <c r="C124" s="136" t="s">
        <v>1327</v>
      </c>
      <c r="D124" s="136" t="s">
        <v>856</v>
      </c>
      <c r="E124" s="136" t="s">
        <v>857</v>
      </c>
      <c r="F124" s="136" t="s">
        <v>858</v>
      </c>
      <c r="G124" s="136" t="s">
        <v>859</v>
      </c>
      <c r="H124" s="136" t="s">
        <v>860</v>
      </c>
      <c r="I124" s="136"/>
      <c r="J124" s="136" t="s">
        <v>861</v>
      </c>
      <c r="K124" s="136" t="s">
        <v>260</v>
      </c>
      <c r="L124" s="136" t="s">
        <v>14</v>
      </c>
      <c r="M124" s="136" t="s">
        <v>261</v>
      </c>
      <c r="N124" s="136"/>
      <c r="O124" s="136"/>
      <c r="P124" s="136"/>
      <c r="Q124" s="136" t="s">
        <v>270</v>
      </c>
      <c r="R124" s="136"/>
      <c r="S124" s="136"/>
      <c r="T124" s="136" t="s">
        <v>862</v>
      </c>
      <c r="U124" s="136" t="s">
        <v>863</v>
      </c>
      <c r="V124" s="136" t="s">
        <v>263</v>
      </c>
      <c r="W124" s="136" t="s">
        <v>864</v>
      </c>
      <c r="X124" s="135"/>
      <c r="Y124" s="134"/>
      <c r="Z124" s="134"/>
      <c r="AA124" s="134"/>
      <c r="AB124" s="134"/>
      <c r="AC124" s="134"/>
      <c r="AD124" s="134"/>
      <c r="AE124" s="134"/>
      <c r="AF124" s="134"/>
      <c r="AG124" s="134"/>
      <c r="AH124" s="134"/>
      <c r="AI124" s="134"/>
      <c r="AJ124" s="134"/>
      <c r="AK124" s="134"/>
      <c r="AL124" s="134"/>
      <c r="AM124" s="134"/>
      <c r="AN124" s="134"/>
    </row>
    <row r="125" spans="1:256" s="133" customFormat="1" ht="41.4">
      <c r="A125" s="153">
        <v>10</v>
      </c>
      <c r="B125" s="151" t="s">
        <v>1322</v>
      </c>
      <c r="C125" s="154" t="s">
        <v>865</v>
      </c>
      <c r="D125" s="154" t="s">
        <v>890</v>
      </c>
      <c r="E125" s="154" t="s">
        <v>891</v>
      </c>
      <c r="F125" s="154" t="s">
        <v>892</v>
      </c>
      <c r="G125" s="154" t="s">
        <v>501</v>
      </c>
      <c r="H125" s="154">
        <v>8</v>
      </c>
      <c r="I125" s="154">
        <v>15</v>
      </c>
      <c r="J125" s="154" t="s">
        <v>893</v>
      </c>
      <c r="K125" s="154">
        <v>2023</v>
      </c>
      <c r="L125" s="154">
        <v>4</v>
      </c>
      <c r="M125" s="155" t="s">
        <v>333</v>
      </c>
      <c r="N125" s="154"/>
      <c r="O125" s="154"/>
      <c r="P125" s="154"/>
      <c r="Q125" s="154" t="s">
        <v>288</v>
      </c>
      <c r="R125" s="154"/>
      <c r="S125" s="154"/>
      <c r="T125" s="154" t="s">
        <v>504</v>
      </c>
      <c r="U125" s="154" t="s">
        <v>7</v>
      </c>
      <c r="V125" s="154" t="s">
        <v>289</v>
      </c>
      <c r="W125" s="154" t="s">
        <v>894</v>
      </c>
    </row>
    <row r="126" spans="1:256" s="133" customFormat="1" ht="39.6" customHeight="1">
      <c r="A126" s="150">
        <v>11</v>
      </c>
      <c r="B126" s="151" t="s">
        <v>1322</v>
      </c>
      <c r="C126" s="156" t="s">
        <v>865</v>
      </c>
      <c r="D126" s="151" t="s">
        <v>895</v>
      </c>
      <c r="E126" s="151" t="s">
        <v>896</v>
      </c>
      <c r="F126" s="151" t="s">
        <v>897</v>
      </c>
      <c r="G126" s="151" t="s">
        <v>898</v>
      </c>
      <c r="H126" s="151">
        <v>373</v>
      </c>
      <c r="I126" s="151" t="s">
        <v>7</v>
      </c>
      <c r="J126" s="151" t="s">
        <v>899</v>
      </c>
      <c r="K126" s="151">
        <v>2023</v>
      </c>
      <c r="L126" s="151" t="s">
        <v>900</v>
      </c>
      <c r="M126" s="152" t="s">
        <v>333</v>
      </c>
      <c r="N126" s="151"/>
      <c r="O126" s="151"/>
      <c r="P126" s="151"/>
      <c r="Q126" s="151" t="s">
        <v>901</v>
      </c>
      <c r="R126" s="151"/>
      <c r="S126" s="151"/>
      <c r="T126" s="151" t="s">
        <v>902</v>
      </c>
      <c r="U126" s="151" t="s">
        <v>903</v>
      </c>
      <c r="V126" s="151" t="s">
        <v>289</v>
      </c>
      <c r="W126" s="151" t="str">
        <f>HYPERLINK("http://dx.doi.org/10.1016/j.toxlet.2022.11.006","http://dx.doi.org/10.1016/j.toxlet.2022.11.006")</f>
        <v>http://dx.doi.org/10.1016/j.toxlet.2022.11.006</v>
      </c>
      <c r="X126" s="160"/>
      <c r="Y126" s="161"/>
      <c r="Z126" s="161"/>
      <c r="AA126" s="161"/>
      <c r="AB126" s="161"/>
      <c r="AC126" s="161"/>
      <c r="AD126" s="161"/>
      <c r="AE126" s="161"/>
      <c r="AF126" s="161"/>
      <c r="AG126" s="161"/>
      <c r="AH126" s="161"/>
      <c r="AI126" s="161"/>
      <c r="AJ126" s="161"/>
      <c r="AK126" s="161"/>
      <c r="AL126" s="161"/>
      <c r="AM126" s="161"/>
      <c r="AN126" s="161"/>
    </row>
    <row r="127" spans="1:256" s="4" customFormat="1" ht="21">
      <c r="A127" s="110"/>
      <c r="B127" s="110"/>
      <c r="C127" s="145" t="s">
        <v>235</v>
      </c>
      <c r="D127" s="109"/>
      <c r="E127" s="111"/>
      <c r="F127" s="141" t="s">
        <v>1356</v>
      </c>
      <c r="G127" s="111"/>
      <c r="H127" s="110"/>
      <c r="I127" s="110"/>
      <c r="J127" s="110"/>
      <c r="K127" s="110"/>
      <c r="L127" s="110"/>
      <c r="M127" s="110"/>
      <c r="N127" s="109"/>
      <c r="O127" s="110"/>
      <c r="P127" s="110"/>
      <c r="Q127" s="109"/>
      <c r="R127" s="110"/>
      <c r="S127" s="110"/>
      <c r="T127" s="110"/>
      <c r="U127" s="110"/>
      <c r="V127" s="110"/>
      <c r="W127" s="112"/>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row>
    <row r="128" spans="1:256" s="133" customFormat="1" ht="66">
      <c r="A128" s="150">
        <v>1</v>
      </c>
      <c r="B128" s="151" t="s">
        <v>1328</v>
      </c>
      <c r="C128" s="156" t="s">
        <v>904</v>
      </c>
      <c r="D128" s="151" t="s">
        <v>905</v>
      </c>
      <c r="E128" s="151" t="s">
        <v>906</v>
      </c>
      <c r="F128" s="151" t="s">
        <v>907</v>
      </c>
      <c r="G128" s="151" t="s">
        <v>11</v>
      </c>
      <c r="H128" s="151">
        <v>13</v>
      </c>
      <c r="I128" s="151">
        <v>11</v>
      </c>
      <c r="J128" s="151">
        <v>6568</v>
      </c>
      <c r="K128" s="151">
        <v>2023</v>
      </c>
      <c r="L128" s="151" t="s">
        <v>908</v>
      </c>
      <c r="M128" s="152" t="s">
        <v>333</v>
      </c>
      <c r="N128" s="151"/>
      <c r="O128" s="151"/>
      <c r="P128" s="151"/>
      <c r="Q128" s="151" t="s">
        <v>325</v>
      </c>
      <c r="R128" s="151"/>
      <c r="S128" s="151"/>
      <c r="T128" s="151" t="s">
        <v>7</v>
      </c>
      <c r="U128" s="151" t="s">
        <v>12</v>
      </c>
      <c r="V128" s="151" t="s">
        <v>289</v>
      </c>
      <c r="W128" s="151" t="str">
        <f>HYPERLINK("http://dx.doi.org/10.3390/app13116568","http://dx.doi.org/10.3390/app13116568")</f>
        <v>http://dx.doi.org/10.3390/app13116568</v>
      </c>
      <c r="X128" s="148"/>
      <c r="Y128" s="149"/>
      <c r="Z128" s="149"/>
      <c r="AA128" s="149"/>
      <c r="AB128" s="149"/>
      <c r="AC128" s="149"/>
      <c r="AD128" s="149"/>
      <c r="AE128" s="149"/>
      <c r="AF128" s="149"/>
      <c r="AG128" s="149"/>
      <c r="AH128" s="149"/>
      <c r="AI128" s="149"/>
      <c r="AJ128" s="149"/>
      <c r="AK128" s="149"/>
      <c r="AL128" s="149"/>
      <c r="AM128" s="149"/>
      <c r="AN128" s="149"/>
    </row>
    <row r="129" spans="1:256" s="4" customFormat="1" ht="21">
      <c r="A129" s="110"/>
      <c r="B129" s="110"/>
      <c r="C129" s="145" t="s">
        <v>1280</v>
      </c>
      <c r="D129" s="109"/>
      <c r="E129" s="111"/>
      <c r="F129" s="141" t="s">
        <v>1281</v>
      </c>
      <c r="G129" s="111"/>
      <c r="H129" s="110"/>
      <c r="I129" s="110"/>
      <c r="J129" s="110"/>
      <c r="K129" s="110"/>
      <c r="L129" s="110"/>
      <c r="M129" s="110"/>
      <c r="N129" s="109"/>
      <c r="O129" s="110"/>
      <c r="P129" s="110"/>
      <c r="Q129" s="109"/>
      <c r="R129" s="110"/>
      <c r="S129" s="110"/>
      <c r="T129" s="110"/>
      <c r="U129" s="110"/>
      <c r="V129" s="110"/>
      <c r="W129" s="112"/>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c r="HF129" s="3"/>
      <c r="HG129" s="3"/>
      <c r="HH129" s="3"/>
      <c r="HI129" s="3"/>
      <c r="HJ129" s="3"/>
      <c r="HK129" s="3"/>
      <c r="HL129" s="3"/>
      <c r="HM129" s="3"/>
      <c r="HN129" s="3"/>
      <c r="HO129" s="3"/>
      <c r="HP129" s="3"/>
      <c r="HQ129" s="3"/>
      <c r="HR129" s="3"/>
      <c r="HS129" s="3"/>
      <c r="HT129" s="3"/>
      <c r="HU129" s="3"/>
      <c r="HV129" s="3"/>
      <c r="HW129" s="3"/>
      <c r="HX129" s="3"/>
      <c r="HY129" s="3"/>
      <c r="HZ129" s="3"/>
      <c r="IA129" s="3"/>
      <c r="IB129" s="3"/>
      <c r="IC129" s="3"/>
      <c r="ID129" s="3"/>
      <c r="IE129" s="3"/>
      <c r="IF129" s="3"/>
      <c r="IG129" s="3"/>
      <c r="IH129" s="3"/>
      <c r="II129" s="3"/>
      <c r="IJ129" s="3"/>
      <c r="IK129" s="3"/>
      <c r="IL129" s="3"/>
      <c r="IM129" s="3"/>
      <c r="IN129" s="3"/>
      <c r="IO129" s="3"/>
      <c r="IP129" s="3"/>
      <c r="IQ129" s="3"/>
      <c r="IR129" s="3"/>
      <c r="IS129" s="3"/>
      <c r="IT129" s="3"/>
      <c r="IU129" s="3"/>
      <c r="IV129" s="3"/>
    </row>
    <row r="130" spans="1:256" s="133" customFormat="1" ht="26.4">
      <c r="A130" s="150">
        <v>1</v>
      </c>
      <c r="B130" s="151" t="s">
        <v>1328</v>
      </c>
      <c r="C130" s="151" t="s">
        <v>909</v>
      </c>
      <c r="D130" s="151" t="s">
        <v>910</v>
      </c>
      <c r="E130" s="151" t="s">
        <v>911</v>
      </c>
      <c r="F130" s="151" t="s">
        <v>912</v>
      </c>
      <c r="G130" s="151" t="s">
        <v>913</v>
      </c>
      <c r="H130" s="151">
        <v>13</v>
      </c>
      <c r="I130" s="151">
        <v>7</v>
      </c>
      <c r="J130" s="151">
        <v>1797</v>
      </c>
      <c r="K130" s="151">
        <v>2023</v>
      </c>
      <c r="L130" s="151" t="s">
        <v>287</v>
      </c>
      <c r="M130" s="152" t="s">
        <v>333</v>
      </c>
      <c r="N130" s="151"/>
      <c r="O130" s="151"/>
      <c r="P130" s="151"/>
      <c r="Q130" s="151" t="s">
        <v>325</v>
      </c>
      <c r="R130" s="151"/>
      <c r="S130" s="151"/>
      <c r="T130" s="151" t="s">
        <v>7</v>
      </c>
      <c r="U130" s="151" t="s">
        <v>914</v>
      </c>
      <c r="V130" s="151" t="s">
        <v>289</v>
      </c>
      <c r="W130" s="151" t="str">
        <f>HYPERLINK("http://dx.doi.org/10.3390/buildings13071797","http://dx.doi.org/10.3390/buildings13071797")</f>
        <v>http://dx.doi.org/10.3390/buildings13071797</v>
      </c>
      <c r="X130" s="148"/>
      <c r="Y130" s="149"/>
      <c r="Z130" s="149"/>
      <c r="AA130" s="149"/>
      <c r="AB130" s="149"/>
      <c r="AC130" s="149"/>
      <c r="AD130" s="149"/>
      <c r="AE130" s="149"/>
      <c r="AF130" s="149"/>
      <c r="AG130" s="149"/>
      <c r="AH130" s="149"/>
      <c r="AI130" s="149"/>
      <c r="AJ130" s="149"/>
      <c r="AK130" s="149"/>
      <c r="AL130" s="149"/>
      <c r="AM130" s="149"/>
      <c r="AN130" s="149"/>
    </row>
    <row r="131" spans="1:256" s="133" customFormat="1" ht="39.6">
      <c r="A131" s="150">
        <v>2</v>
      </c>
      <c r="B131" s="151" t="s">
        <v>1328</v>
      </c>
      <c r="C131" s="151" t="s">
        <v>909</v>
      </c>
      <c r="D131" s="151" t="s">
        <v>910</v>
      </c>
      <c r="E131" s="151" t="s">
        <v>915</v>
      </c>
      <c r="F131" s="151" t="s">
        <v>183</v>
      </c>
      <c r="G131" s="151" t="s">
        <v>535</v>
      </c>
      <c r="H131" s="151">
        <v>16</v>
      </c>
      <c r="I131" s="151">
        <v>3</v>
      </c>
      <c r="J131" s="151">
        <v>1317</v>
      </c>
      <c r="K131" s="151">
        <v>2023</v>
      </c>
      <c r="L131" s="151" t="s">
        <v>405</v>
      </c>
      <c r="M131" s="152" t="s">
        <v>333</v>
      </c>
      <c r="N131" s="151"/>
      <c r="O131" s="151"/>
      <c r="P131" s="151"/>
      <c r="Q131" s="151" t="s">
        <v>325</v>
      </c>
      <c r="R131" s="151"/>
      <c r="S131" s="151"/>
      <c r="T131" s="151" t="s">
        <v>7</v>
      </c>
      <c r="U131" s="151" t="s">
        <v>65</v>
      </c>
      <c r="V131" s="151" t="s">
        <v>289</v>
      </c>
      <c r="W131" s="151" t="str">
        <f>HYPERLINK("http://dx.doi.org/10.3390/en16031317","http://dx.doi.org/10.3390/en16031317")</f>
        <v>http://dx.doi.org/10.3390/en16031317</v>
      </c>
      <c r="X131" s="148"/>
      <c r="Y131" s="149"/>
      <c r="Z131" s="149"/>
      <c r="AA131" s="149"/>
      <c r="AB131" s="149"/>
      <c r="AC131" s="149"/>
      <c r="AD131" s="149"/>
      <c r="AE131" s="149"/>
      <c r="AF131" s="149"/>
      <c r="AG131" s="149"/>
      <c r="AH131" s="149"/>
      <c r="AI131" s="149"/>
      <c r="AJ131" s="149"/>
      <c r="AK131" s="149"/>
      <c r="AL131" s="149"/>
      <c r="AM131" s="149"/>
      <c r="AN131" s="149"/>
    </row>
    <row r="132" spans="1:256" s="133" customFormat="1" ht="26.4">
      <c r="A132" s="150">
        <v>3</v>
      </c>
      <c r="B132" s="151" t="s">
        <v>1328</v>
      </c>
      <c r="C132" s="156" t="s">
        <v>909</v>
      </c>
      <c r="D132" s="151" t="s">
        <v>916</v>
      </c>
      <c r="E132" s="151" t="s">
        <v>917</v>
      </c>
      <c r="F132" s="151" t="s">
        <v>918</v>
      </c>
      <c r="G132" s="151" t="s">
        <v>23</v>
      </c>
      <c r="H132" s="151">
        <v>35</v>
      </c>
      <c r="I132" s="151">
        <v>6</v>
      </c>
      <c r="J132" s="151" t="s">
        <v>919</v>
      </c>
      <c r="K132" s="151">
        <v>2023</v>
      </c>
      <c r="L132" s="151" t="s">
        <v>7</v>
      </c>
      <c r="M132" s="152" t="s">
        <v>333</v>
      </c>
      <c r="N132" s="151"/>
      <c r="O132" s="151"/>
      <c r="P132" s="151"/>
      <c r="Q132" s="151" t="s">
        <v>920</v>
      </c>
      <c r="R132" s="151"/>
      <c r="S132" s="151"/>
      <c r="T132" s="151" t="s">
        <v>24</v>
      </c>
      <c r="U132" s="151" t="s">
        <v>7</v>
      </c>
      <c r="V132" s="151" t="s">
        <v>289</v>
      </c>
      <c r="W132" s="151" t="str">
        <f>HYPERLINK("http://dx.doi.org/10.18494/SAM4314","http://dx.doi.org/10.18494/SAM4314")</f>
        <v>http://dx.doi.org/10.18494/SAM4314</v>
      </c>
      <c r="X132" s="148"/>
      <c r="Y132" s="149"/>
      <c r="Z132" s="149"/>
      <c r="AA132" s="149"/>
      <c r="AB132" s="149"/>
      <c r="AC132" s="149"/>
      <c r="AD132" s="149"/>
      <c r="AE132" s="149"/>
      <c r="AF132" s="149"/>
      <c r="AG132" s="149"/>
      <c r="AH132" s="149"/>
      <c r="AI132" s="149"/>
      <c r="AJ132" s="149"/>
      <c r="AK132" s="149"/>
      <c r="AL132" s="149"/>
      <c r="AM132" s="149"/>
      <c r="AN132" s="149"/>
    </row>
    <row r="133" spans="1:256" s="4" customFormat="1" ht="21">
      <c r="A133" s="110"/>
      <c r="B133" s="110"/>
      <c r="C133" s="145" t="s">
        <v>1282</v>
      </c>
      <c r="D133" s="109"/>
      <c r="E133" s="111"/>
      <c r="F133" s="141" t="s">
        <v>1349</v>
      </c>
      <c r="G133" s="111"/>
      <c r="H133" s="110"/>
      <c r="I133" s="110"/>
      <c r="J133" s="110"/>
      <c r="K133" s="110"/>
      <c r="L133" s="110"/>
      <c r="M133" s="110"/>
      <c r="N133" s="109"/>
      <c r="O133" s="110"/>
      <c r="P133" s="110"/>
      <c r="Q133" s="109"/>
      <c r="R133" s="110"/>
      <c r="S133" s="110"/>
      <c r="T133" s="110"/>
      <c r="U133" s="110"/>
      <c r="V133" s="110"/>
      <c r="W133" s="112"/>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c r="IR133" s="3"/>
      <c r="IS133" s="3"/>
      <c r="IT133" s="3"/>
      <c r="IU133" s="3"/>
      <c r="IV133" s="3"/>
    </row>
    <row r="134" spans="1:256" s="133" customFormat="1" ht="39.6" customHeight="1">
      <c r="A134" s="150">
        <v>1</v>
      </c>
      <c r="B134" s="151" t="s">
        <v>1329</v>
      </c>
      <c r="C134" s="151" t="s">
        <v>921</v>
      </c>
      <c r="D134" s="151" t="s">
        <v>922</v>
      </c>
      <c r="E134" s="151" t="s">
        <v>923</v>
      </c>
      <c r="F134" s="151" t="s">
        <v>924</v>
      </c>
      <c r="G134" s="151" t="s">
        <v>634</v>
      </c>
      <c r="H134" s="151">
        <v>31</v>
      </c>
      <c r="I134" s="151">
        <v>15</v>
      </c>
      <c r="J134" s="151" t="s">
        <v>925</v>
      </c>
      <c r="K134" s="151">
        <v>2023</v>
      </c>
      <c r="L134" s="151" t="s">
        <v>926</v>
      </c>
      <c r="M134" s="152" t="s">
        <v>333</v>
      </c>
      <c r="N134" s="151"/>
      <c r="O134" s="151"/>
      <c r="P134" s="151"/>
      <c r="Q134" s="151" t="s">
        <v>288</v>
      </c>
      <c r="R134" s="151"/>
      <c r="S134" s="151"/>
      <c r="T134" s="151" t="s">
        <v>53</v>
      </c>
      <c r="U134" s="151" t="s">
        <v>7</v>
      </c>
      <c r="V134" s="151" t="s">
        <v>289</v>
      </c>
      <c r="W134" s="151" t="str">
        <f>HYPERLINK("http://dx.doi.org/10.1364/OE.494398","http://dx.doi.org/10.1364/OE.494398")</f>
        <v>http://dx.doi.org/10.1364/OE.494398</v>
      </c>
    </row>
    <row r="135" spans="1:256" s="133" customFormat="1" ht="39.6">
      <c r="A135" s="150">
        <v>2</v>
      </c>
      <c r="B135" s="151" t="s">
        <v>1329</v>
      </c>
      <c r="C135" s="151" t="s">
        <v>921</v>
      </c>
      <c r="D135" s="151" t="s">
        <v>922</v>
      </c>
      <c r="E135" s="151" t="s">
        <v>927</v>
      </c>
      <c r="F135" s="151" t="s">
        <v>928</v>
      </c>
      <c r="G135" s="151" t="s">
        <v>929</v>
      </c>
      <c r="H135" s="151">
        <v>48</v>
      </c>
      <c r="I135" s="151">
        <v>7</v>
      </c>
      <c r="J135" s="151" t="s">
        <v>930</v>
      </c>
      <c r="K135" s="151">
        <v>2023</v>
      </c>
      <c r="L135" s="151" t="s">
        <v>603</v>
      </c>
      <c r="M135" s="152" t="s">
        <v>333</v>
      </c>
      <c r="N135" s="151"/>
      <c r="O135" s="151"/>
      <c r="P135" s="151"/>
      <c r="Q135" s="151" t="s">
        <v>288</v>
      </c>
      <c r="R135" s="151"/>
      <c r="S135" s="151"/>
      <c r="T135" s="151" t="s">
        <v>67</v>
      </c>
      <c r="U135" s="151" t="s">
        <v>68</v>
      </c>
      <c r="V135" s="151" t="s">
        <v>289</v>
      </c>
      <c r="W135" s="151" t="str">
        <f>HYPERLINK("http://dx.doi.org/10.1364/OL.486183","http://dx.doi.org/10.1364/OL.486183")</f>
        <v>http://dx.doi.org/10.1364/OL.486183</v>
      </c>
      <c r="X135" s="160"/>
      <c r="Y135" s="161"/>
      <c r="Z135" s="161"/>
      <c r="AA135" s="161"/>
      <c r="AB135" s="161"/>
      <c r="AC135" s="161"/>
      <c r="AD135" s="161"/>
      <c r="AE135" s="161"/>
      <c r="AF135" s="161"/>
      <c r="AG135" s="161"/>
      <c r="AH135" s="161"/>
      <c r="AI135" s="161"/>
      <c r="AJ135" s="161"/>
      <c r="AK135" s="161"/>
      <c r="AL135" s="161"/>
      <c r="AM135" s="161"/>
      <c r="AN135" s="161"/>
    </row>
    <row r="136" spans="1:256" s="133" customFormat="1" ht="39.6" customHeight="1">
      <c r="A136" s="150">
        <v>3</v>
      </c>
      <c r="B136" s="151" t="s">
        <v>1329</v>
      </c>
      <c r="C136" s="151" t="s">
        <v>921</v>
      </c>
      <c r="D136" s="151" t="s">
        <v>931</v>
      </c>
      <c r="E136" s="151" t="s">
        <v>932</v>
      </c>
      <c r="F136" s="151" t="s">
        <v>933</v>
      </c>
      <c r="G136" s="151" t="s">
        <v>934</v>
      </c>
      <c r="H136" s="151">
        <v>4</v>
      </c>
      <c r="I136" s="151">
        <v>2</v>
      </c>
      <c r="J136" s="151">
        <v>2200204</v>
      </c>
      <c r="K136" s="151">
        <v>2023</v>
      </c>
      <c r="L136" s="151" t="s">
        <v>405</v>
      </c>
      <c r="M136" s="152" t="s">
        <v>725</v>
      </c>
      <c r="N136" s="151"/>
      <c r="O136" s="151"/>
      <c r="P136" s="151"/>
      <c r="Q136" s="151" t="s">
        <v>288</v>
      </c>
      <c r="R136" s="151"/>
      <c r="S136" s="151"/>
      <c r="T136" s="151" t="s">
        <v>935</v>
      </c>
      <c r="U136" s="151" t="s">
        <v>7</v>
      </c>
      <c r="V136" s="151" t="s">
        <v>289</v>
      </c>
      <c r="W136" s="151" t="str">
        <f>HYPERLINK("http://dx.doi.org/10.1002/adpr.202200204","http://dx.doi.org/10.1002/adpr.202200204")</f>
        <v>http://dx.doi.org/10.1002/adpr.202200204</v>
      </c>
      <c r="X136" s="148"/>
      <c r="Y136" s="149"/>
      <c r="Z136" s="149"/>
      <c r="AA136" s="149"/>
      <c r="AB136" s="149"/>
      <c r="AC136" s="149"/>
      <c r="AD136" s="149"/>
      <c r="AE136" s="149"/>
      <c r="AF136" s="149"/>
      <c r="AG136" s="149"/>
      <c r="AH136" s="149"/>
      <c r="AI136" s="149"/>
      <c r="AJ136" s="149"/>
      <c r="AK136" s="149"/>
      <c r="AL136" s="149"/>
      <c r="AM136" s="149"/>
      <c r="AN136" s="149"/>
    </row>
    <row r="137" spans="1:256" s="133" customFormat="1" ht="79.2">
      <c r="A137" s="150">
        <v>4</v>
      </c>
      <c r="B137" s="151" t="s">
        <v>1329</v>
      </c>
      <c r="C137" s="151" t="s">
        <v>921</v>
      </c>
      <c r="D137" s="151" t="s">
        <v>931</v>
      </c>
      <c r="E137" s="151" t="s">
        <v>936</v>
      </c>
      <c r="F137" s="151" t="s">
        <v>937</v>
      </c>
      <c r="G137" s="151" t="s">
        <v>938</v>
      </c>
      <c r="H137" s="151">
        <v>212</v>
      </c>
      <c r="I137" s="151" t="s">
        <v>7</v>
      </c>
      <c r="J137" s="151">
        <v>111133</v>
      </c>
      <c r="K137" s="151">
        <v>2023</v>
      </c>
      <c r="L137" s="151" t="s">
        <v>528</v>
      </c>
      <c r="M137" s="152" t="s">
        <v>333</v>
      </c>
      <c r="N137" s="151"/>
      <c r="O137" s="151"/>
      <c r="P137" s="151"/>
      <c r="Q137" s="151" t="s">
        <v>334</v>
      </c>
      <c r="R137" s="151"/>
      <c r="S137" s="151"/>
      <c r="T137" s="151" t="s">
        <v>47</v>
      </c>
      <c r="U137" s="151" t="s">
        <v>48</v>
      </c>
      <c r="V137" s="151" t="s">
        <v>289</v>
      </c>
      <c r="W137" s="151" t="str">
        <f>HYPERLINK("http://dx.doi.org/10.1016/j.dyepig.2023.111133","http://dx.doi.org/10.1016/j.dyepig.2023.111133")</f>
        <v>http://dx.doi.org/10.1016/j.dyepig.2023.111133</v>
      </c>
      <c r="X137" s="148"/>
      <c r="Y137" s="149"/>
      <c r="Z137" s="149"/>
      <c r="AA137" s="149"/>
      <c r="AB137" s="149"/>
      <c r="AC137" s="149"/>
      <c r="AD137" s="149"/>
      <c r="AE137" s="149"/>
      <c r="AF137" s="149"/>
      <c r="AG137" s="149"/>
      <c r="AH137" s="149"/>
      <c r="AI137" s="149"/>
      <c r="AJ137" s="149"/>
      <c r="AK137" s="149"/>
      <c r="AL137" s="149"/>
      <c r="AM137" s="149"/>
      <c r="AN137" s="149"/>
    </row>
    <row r="138" spans="1:256" s="133" customFormat="1" ht="105.6">
      <c r="A138" s="150">
        <v>5</v>
      </c>
      <c r="B138" s="151" t="s">
        <v>1329</v>
      </c>
      <c r="C138" s="151" t="s">
        <v>921</v>
      </c>
      <c r="D138" s="151" t="s">
        <v>931</v>
      </c>
      <c r="E138" s="151" t="s">
        <v>939</v>
      </c>
      <c r="F138" s="151" t="s">
        <v>940</v>
      </c>
      <c r="G138" s="151" t="s">
        <v>941</v>
      </c>
      <c r="H138" s="151">
        <v>440</v>
      </c>
      <c r="I138" s="151" t="s">
        <v>7</v>
      </c>
      <c r="J138" s="151">
        <v>114686</v>
      </c>
      <c r="K138" s="151">
        <v>2023</v>
      </c>
      <c r="L138" s="151" t="s">
        <v>640</v>
      </c>
      <c r="M138" s="152" t="s">
        <v>333</v>
      </c>
      <c r="N138" s="151"/>
      <c r="O138" s="151"/>
      <c r="P138" s="151"/>
      <c r="Q138" s="151" t="s">
        <v>325</v>
      </c>
      <c r="R138" s="151"/>
      <c r="S138" s="151"/>
      <c r="T138" s="151" t="s">
        <v>942</v>
      </c>
      <c r="U138" s="151" t="s">
        <v>943</v>
      </c>
      <c r="V138" s="151" t="s">
        <v>289</v>
      </c>
      <c r="W138" s="151" t="str">
        <f>HYPERLINK("http://dx.doi.org/10.1016/j.jphotochem.2023.114686","http://dx.doi.org/10.1016/j.jphotochem.2023.114686")</f>
        <v>http://dx.doi.org/10.1016/j.jphotochem.2023.114686</v>
      </c>
      <c r="X138" s="148"/>
      <c r="Y138" s="149"/>
      <c r="Z138" s="149"/>
      <c r="AA138" s="149"/>
      <c r="AB138" s="149"/>
      <c r="AC138" s="149"/>
      <c r="AD138" s="149"/>
      <c r="AE138" s="149"/>
      <c r="AF138" s="149"/>
      <c r="AG138" s="149"/>
      <c r="AH138" s="149"/>
      <c r="AI138" s="149"/>
      <c r="AJ138" s="149"/>
      <c r="AK138" s="149"/>
      <c r="AL138" s="149"/>
      <c r="AM138" s="149"/>
      <c r="AN138" s="149"/>
    </row>
    <row r="139" spans="1:256" s="133" customFormat="1" ht="39.6">
      <c r="A139" s="150">
        <v>6</v>
      </c>
      <c r="B139" s="151" t="s">
        <v>1329</v>
      </c>
      <c r="C139" s="151" t="s">
        <v>921</v>
      </c>
      <c r="D139" s="151" t="s">
        <v>944</v>
      </c>
      <c r="E139" s="151" t="s">
        <v>945</v>
      </c>
      <c r="F139" s="151" t="s">
        <v>946</v>
      </c>
      <c r="G139" s="151" t="s">
        <v>947</v>
      </c>
      <c r="H139" s="151">
        <v>14</v>
      </c>
      <c r="I139" s="151">
        <v>5</v>
      </c>
      <c r="J139" s="151">
        <v>1038</v>
      </c>
      <c r="K139" s="151">
        <v>2023</v>
      </c>
      <c r="L139" s="151" t="s">
        <v>948</v>
      </c>
      <c r="M139" s="152" t="s">
        <v>333</v>
      </c>
      <c r="N139" s="151"/>
      <c r="O139" s="151"/>
      <c r="P139" s="151"/>
      <c r="Q139" s="151" t="s">
        <v>325</v>
      </c>
      <c r="R139" s="151"/>
      <c r="S139" s="151"/>
      <c r="T139" s="151" t="s">
        <v>7</v>
      </c>
      <c r="U139" s="151" t="s">
        <v>8</v>
      </c>
      <c r="V139" s="151" t="s">
        <v>289</v>
      </c>
      <c r="W139" s="151" t="str">
        <f>HYPERLINK("http://dx.doi.org/10.3390/mi14051038","http://dx.doi.org/10.3390/mi14051038")</f>
        <v>http://dx.doi.org/10.3390/mi14051038</v>
      </c>
    </row>
    <row r="140" spans="1:256" s="133" customFormat="1" ht="66" customHeight="1">
      <c r="A140" s="150">
        <v>7</v>
      </c>
      <c r="B140" s="151" t="s">
        <v>1329</v>
      </c>
      <c r="C140" s="151" t="s">
        <v>921</v>
      </c>
      <c r="D140" s="151" t="s">
        <v>944</v>
      </c>
      <c r="E140" s="151" t="s">
        <v>949</v>
      </c>
      <c r="F140" s="151" t="s">
        <v>950</v>
      </c>
      <c r="G140" s="151" t="s">
        <v>35</v>
      </c>
      <c r="H140" s="151">
        <v>23</v>
      </c>
      <c r="I140" s="151">
        <v>6</v>
      </c>
      <c r="J140" s="151">
        <v>3166</v>
      </c>
      <c r="K140" s="151">
        <v>2023</v>
      </c>
      <c r="L140" s="151" t="s">
        <v>338</v>
      </c>
      <c r="M140" s="152" t="s">
        <v>333</v>
      </c>
      <c r="N140" s="151"/>
      <c r="O140" s="151"/>
      <c r="P140" s="151"/>
      <c r="Q140" s="151" t="s">
        <v>325</v>
      </c>
      <c r="R140" s="151"/>
      <c r="S140" s="151"/>
      <c r="T140" s="151" t="s">
        <v>7</v>
      </c>
      <c r="U140" s="151" t="s">
        <v>36</v>
      </c>
      <c r="V140" s="151" t="s">
        <v>289</v>
      </c>
      <c r="W140" s="151" t="str">
        <f>HYPERLINK("http://dx.doi.org/10.3390/s23063166","http://dx.doi.org/10.3390/s23063166")</f>
        <v>http://dx.doi.org/10.3390/s23063166</v>
      </c>
      <c r="X140" s="160"/>
      <c r="Y140" s="161"/>
      <c r="Z140" s="161"/>
      <c r="AA140" s="161"/>
      <c r="AB140" s="161"/>
      <c r="AC140" s="161"/>
      <c r="AD140" s="161"/>
      <c r="AE140" s="161"/>
      <c r="AF140" s="161"/>
      <c r="AG140" s="161"/>
      <c r="AH140" s="161"/>
      <c r="AI140" s="161"/>
      <c r="AJ140" s="161"/>
      <c r="AK140" s="161"/>
      <c r="AL140" s="161"/>
      <c r="AM140" s="161"/>
      <c r="AN140" s="161"/>
    </row>
    <row r="141" spans="1:256" s="133" customFormat="1" ht="66" customHeight="1">
      <c r="A141" s="150">
        <v>8</v>
      </c>
      <c r="B141" s="151" t="s">
        <v>1329</v>
      </c>
      <c r="C141" s="151" t="s">
        <v>921</v>
      </c>
      <c r="D141" s="151" t="s">
        <v>951</v>
      </c>
      <c r="E141" s="151" t="s">
        <v>952</v>
      </c>
      <c r="F141" s="151" t="s">
        <v>953</v>
      </c>
      <c r="G141" s="151" t="s">
        <v>35</v>
      </c>
      <c r="H141" s="151">
        <v>23</v>
      </c>
      <c r="I141" s="151">
        <v>6</v>
      </c>
      <c r="J141" s="151">
        <v>2990</v>
      </c>
      <c r="K141" s="151">
        <v>2023</v>
      </c>
      <c r="L141" s="151" t="s">
        <v>338</v>
      </c>
      <c r="M141" s="152" t="s">
        <v>333</v>
      </c>
      <c r="N141" s="151"/>
      <c r="O141" s="151"/>
      <c r="P141" s="151"/>
      <c r="Q141" s="151" t="s">
        <v>325</v>
      </c>
      <c r="R141" s="151"/>
      <c r="S141" s="151"/>
      <c r="T141" s="151" t="s">
        <v>7</v>
      </c>
      <c r="U141" s="151" t="s">
        <v>36</v>
      </c>
      <c r="V141" s="151" t="s">
        <v>289</v>
      </c>
      <c r="W141" s="151" t="str">
        <f>HYPERLINK("http://dx.doi.org/10.3390/s23062990","http://dx.doi.org/10.3390/s23062990")</f>
        <v>http://dx.doi.org/10.3390/s23062990</v>
      </c>
      <c r="X141" s="148"/>
      <c r="Y141" s="149"/>
      <c r="Z141" s="149"/>
      <c r="AA141" s="149"/>
      <c r="AB141" s="149"/>
      <c r="AC141" s="149"/>
      <c r="AD141" s="149"/>
      <c r="AE141" s="149"/>
      <c r="AF141" s="149"/>
      <c r="AG141" s="149"/>
      <c r="AH141" s="149"/>
      <c r="AI141" s="149"/>
      <c r="AJ141" s="149"/>
      <c r="AK141" s="149"/>
      <c r="AL141" s="149"/>
      <c r="AM141" s="149"/>
      <c r="AN141" s="149"/>
    </row>
    <row r="142" spans="1:256" s="133" customFormat="1" ht="52.95" customHeight="1">
      <c r="A142" s="150">
        <v>9</v>
      </c>
      <c r="B142" s="151" t="s">
        <v>1329</v>
      </c>
      <c r="C142" s="151" t="s">
        <v>921</v>
      </c>
      <c r="D142" s="151" t="s">
        <v>954</v>
      </c>
      <c r="E142" s="151" t="s">
        <v>955</v>
      </c>
      <c r="F142" s="151" t="s">
        <v>956</v>
      </c>
      <c r="G142" s="151" t="s">
        <v>957</v>
      </c>
      <c r="H142" s="151">
        <v>164</v>
      </c>
      <c r="I142" s="151" t="s">
        <v>7</v>
      </c>
      <c r="J142" s="151">
        <v>109416</v>
      </c>
      <c r="K142" s="151">
        <v>2023</v>
      </c>
      <c r="L142" s="151" t="s">
        <v>454</v>
      </c>
      <c r="M142" s="152" t="s">
        <v>333</v>
      </c>
      <c r="N142" s="151"/>
      <c r="O142" s="151"/>
      <c r="P142" s="151"/>
      <c r="Q142" s="151" t="s">
        <v>334</v>
      </c>
      <c r="R142" s="151"/>
      <c r="S142" s="151"/>
      <c r="T142" s="151" t="s">
        <v>958</v>
      </c>
      <c r="U142" s="151" t="s">
        <v>959</v>
      </c>
      <c r="V142" s="151" t="s">
        <v>289</v>
      </c>
      <c r="W142" s="151" t="str">
        <f>HYPERLINK("http://dx.doi.org/10.1016/j.optlastec.2023.109416","http://dx.doi.org/10.1016/j.optlastec.2023.109416")</f>
        <v>http://dx.doi.org/10.1016/j.optlastec.2023.109416</v>
      </c>
      <c r="X142" s="148"/>
      <c r="Y142" s="149"/>
      <c r="Z142" s="149"/>
      <c r="AA142" s="149"/>
      <c r="AB142" s="149"/>
      <c r="AC142" s="149"/>
      <c r="AD142" s="149"/>
      <c r="AE142" s="149"/>
      <c r="AF142" s="149"/>
      <c r="AG142" s="149"/>
      <c r="AH142" s="149"/>
      <c r="AI142" s="149"/>
      <c r="AJ142" s="149"/>
      <c r="AK142" s="149"/>
      <c r="AL142" s="149"/>
      <c r="AM142" s="149"/>
      <c r="AN142" s="149"/>
    </row>
    <row r="143" spans="1:256" s="133" customFormat="1" ht="52.8">
      <c r="A143" s="150">
        <v>10</v>
      </c>
      <c r="B143" s="151" t="s">
        <v>1330</v>
      </c>
      <c r="C143" s="151" t="s">
        <v>921</v>
      </c>
      <c r="D143" s="151" t="s">
        <v>960</v>
      </c>
      <c r="E143" s="151" t="s">
        <v>961</v>
      </c>
      <c r="F143" s="151" t="s">
        <v>962</v>
      </c>
      <c r="G143" s="151" t="s">
        <v>35</v>
      </c>
      <c r="H143" s="151">
        <v>23</v>
      </c>
      <c r="I143" s="151">
        <v>9</v>
      </c>
      <c r="J143" s="151">
        <v>4482</v>
      </c>
      <c r="K143" s="151">
        <v>2023</v>
      </c>
      <c r="L143" s="151" t="s">
        <v>963</v>
      </c>
      <c r="M143" s="152" t="s">
        <v>333</v>
      </c>
      <c r="N143" s="151"/>
      <c r="O143" s="151"/>
      <c r="P143" s="151"/>
      <c r="Q143" s="151" t="s">
        <v>325</v>
      </c>
      <c r="R143" s="151"/>
      <c r="S143" s="151"/>
      <c r="T143" s="151" t="s">
        <v>7</v>
      </c>
      <c r="U143" s="151" t="s">
        <v>36</v>
      </c>
      <c r="V143" s="151" t="s">
        <v>289</v>
      </c>
      <c r="W143" s="151" t="str">
        <f>HYPERLINK("http://dx.doi.org/10.3390/s23094482","http://dx.doi.org/10.3390/s23094482")</f>
        <v>http://dx.doi.org/10.3390/s23094482</v>
      </c>
    </row>
    <row r="144" spans="1:256" s="133" customFormat="1" ht="27.6">
      <c r="A144" s="150">
        <v>11</v>
      </c>
      <c r="B144" s="151" t="s">
        <v>1330</v>
      </c>
      <c r="C144" s="156" t="s">
        <v>921</v>
      </c>
      <c r="D144" s="151" t="s">
        <v>960</v>
      </c>
      <c r="E144" s="151" t="s">
        <v>964</v>
      </c>
      <c r="F144" s="151" t="s">
        <v>965</v>
      </c>
      <c r="G144" s="151" t="s">
        <v>35</v>
      </c>
      <c r="H144" s="151">
        <v>23</v>
      </c>
      <c r="I144" s="151">
        <v>9</v>
      </c>
      <c r="J144" s="151">
        <v>4216</v>
      </c>
      <c r="K144" s="151">
        <v>2023</v>
      </c>
      <c r="L144" s="151" t="s">
        <v>966</v>
      </c>
      <c r="M144" s="152" t="s">
        <v>333</v>
      </c>
      <c r="N144" s="151"/>
      <c r="O144" s="151"/>
      <c r="P144" s="151"/>
      <c r="Q144" s="151" t="s">
        <v>325</v>
      </c>
      <c r="R144" s="151"/>
      <c r="S144" s="151"/>
      <c r="T144" s="151" t="s">
        <v>7</v>
      </c>
      <c r="U144" s="151" t="s">
        <v>36</v>
      </c>
      <c r="V144" s="151" t="s">
        <v>289</v>
      </c>
      <c r="W144" s="151" t="str">
        <f>HYPERLINK("http://dx.doi.org/10.3390/s23094216","http://dx.doi.org/10.3390/s23094216")</f>
        <v>http://dx.doi.org/10.3390/s23094216</v>
      </c>
      <c r="X144" s="148"/>
      <c r="Y144" s="149"/>
      <c r="Z144" s="149"/>
      <c r="AA144" s="149"/>
      <c r="AB144" s="149"/>
      <c r="AC144" s="149"/>
      <c r="AD144" s="149"/>
      <c r="AE144" s="149"/>
      <c r="AF144" s="149"/>
      <c r="AG144" s="149"/>
      <c r="AH144" s="149"/>
      <c r="AI144" s="149"/>
      <c r="AJ144" s="149"/>
      <c r="AK144" s="149"/>
      <c r="AL144" s="149"/>
      <c r="AM144" s="149"/>
      <c r="AN144" s="149"/>
    </row>
    <row r="145" spans="1:256" s="4" customFormat="1" ht="21">
      <c r="A145" s="110"/>
      <c r="B145" s="110"/>
      <c r="C145" s="145" t="s">
        <v>1284</v>
      </c>
      <c r="D145" s="109"/>
      <c r="E145" s="111"/>
      <c r="F145" s="141" t="s">
        <v>1283</v>
      </c>
      <c r="G145" s="111"/>
      <c r="H145" s="110"/>
      <c r="I145" s="110"/>
      <c r="J145" s="110"/>
      <c r="K145" s="110"/>
      <c r="L145" s="110"/>
      <c r="M145" s="110"/>
      <c r="N145" s="109"/>
      <c r="O145" s="110"/>
      <c r="P145" s="110"/>
      <c r="Q145" s="109"/>
      <c r="R145" s="110"/>
      <c r="S145" s="110"/>
      <c r="T145" s="110"/>
      <c r="U145" s="110"/>
      <c r="V145" s="110"/>
      <c r="W145" s="112"/>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c r="IF145" s="3"/>
      <c r="IG145" s="3"/>
      <c r="IH145" s="3"/>
      <c r="II145" s="3"/>
      <c r="IJ145" s="3"/>
      <c r="IK145" s="3"/>
      <c r="IL145" s="3"/>
      <c r="IM145" s="3"/>
      <c r="IN145" s="3"/>
      <c r="IO145" s="3"/>
      <c r="IP145" s="3"/>
      <c r="IQ145" s="3"/>
      <c r="IR145" s="3"/>
      <c r="IS145" s="3"/>
      <c r="IT145" s="3"/>
      <c r="IU145" s="3"/>
      <c r="IV145" s="3"/>
    </row>
    <row r="146" spans="1:256" s="133" customFormat="1" ht="34.950000000000003" customHeight="1">
      <c r="A146" s="150">
        <v>1</v>
      </c>
      <c r="B146" s="151" t="s">
        <v>1329</v>
      </c>
      <c r="C146" s="151" t="s">
        <v>967</v>
      </c>
      <c r="D146" s="151" t="s">
        <v>968</v>
      </c>
      <c r="E146" s="151" t="s">
        <v>969</v>
      </c>
      <c r="F146" s="151" t="s">
        <v>970</v>
      </c>
      <c r="G146" s="151" t="s">
        <v>11</v>
      </c>
      <c r="H146" s="151">
        <v>13</v>
      </c>
      <c r="I146" s="151">
        <v>12</v>
      </c>
      <c r="J146" s="151">
        <v>7008</v>
      </c>
      <c r="K146" s="151">
        <v>2023</v>
      </c>
      <c r="L146" s="151" t="s">
        <v>665</v>
      </c>
      <c r="M146" s="152" t="s">
        <v>333</v>
      </c>
      <c r="N146" s="151"/>
      <c r="O146" s="151"/>
      <c r="P146" s="151"/>
      <c r="Q146" s="151" t="s">
        <v>325</v>
      </c>
      <c r="R146" s="151"/>
      <c r="S146" s="151"/>
      <c r="T146" s="151" t="s">
        <v>7</v>
      </c>
      <c r="U146" s="151" t="s">
        <v>12</v>
      </c>
      <c r="V146" s="151" t="s">
        <v>289</v>
      </c>
      <c r="W146" s="151" t="str">
        <f>HYPERLINK("http://dx.doi.org/10.3390/app13127008","http://dx.doi.org/10.3390/app13127008")</f>
        <v>http://dx.doi.org/10.3390/app13127008</v>
      </c>
    </row>
    <row r="147" spans="1:256" s="133" customFormat="1" ht="52.8">
      <c r="A147" s="153">
        <v>2</v>
      </c>
      <c r="B147" s="151" t="s">
        <v>1329</v>
      </c>
      <c r="C147" s="154" t="s">
        <v>967</v>
      </c>
      <c r="D147" s="154" t="s">
        <v>968</v>
      </c>
      <c r="E147" s="154" t="s">
        <v>971</v>
      </c>
      <c r="F147" s="154" t="s">
        <v>972</v>
      </c>
      <c r="G147" s="154" t="s">
        <v>973</v>
      </c>
      <c r="H147" s="154">
        <v>12</v>
      </c>
      <c r="I147" s="154">
        <v>13</v>
      </c>
      <c r="J147" s="154">
        <v>2863</v>
      </c>
      <c r="K147" s="154">
        <v>2023</v>
      </c>
      <c r="L147" s="154" t="s">
        <v>287</v>
      </c>
      <c r="M147" s="155" t="s">
        <v>333</v>
      </c>
      <c r="N147" s="154"/>
      <c r="O147" s="154"/>
      <c r="P147" s="154"/>
      <c r="Q147" s="154" t="s">
        <v>325</v>
      </c>
      <c r="R147" s="154"/>
      <c r="S147" s="154"/>
      <c r="T147" s="154" t="s">
        <v>7</v>
      </c>
      <c r="U147" s="154" t="s">
        <v>974</v>
      </c>
      <c r="V147" s="154" t="s">
        <v>289</v>
      </c>
      <c r="W147" s="154" t="str">
        <f>HYPERLINK("http://dx.doi.org/10.3390/electronics12132863","http://dx.doi.org/10.3390/electronics12132863")</f>
        <v>http://dx.doi.org/10.3390/electronics12132863</v>
      </c>
      <c r="X147" s="148"/>
      <c r="Y147" s="148"/>
      <c r="Z147" s="148"/>
      <c r="AA147" s="148"/>
      <c r="AB147" s="148"/>
      <c r="AC147" s="148"/>
      <c r="AD147" s="148"/>
      <c r="AE147" s="148"/>
      <c r="AF147" s="148"/>
      <c r="AG147" s="148"/>
      <c r="AH147" s="148"/>
      <c r="AI147" s="148"/>
      <c r="AJ147" s="148"/>
      <c r="AK147" s="148"/>
      <c r="AL147" s="148"/>
      <c r="AM147" s="148"/>
      <c r="AN147" s="148"/>
    </row>
    <row r="148" spans="1:256" s="133" customFormat="1" ht="39.6" customHeight="1">
      <c r="A148" s="153">
        <v>3</v>
      </c>
      <c r="B148" s="151" t="s">
        <v>1329</v>
      </c>
      <c r="C148" s="154" t="s">
        <v>967</v>
      </c>
      <c r="D148" s="154" t="s">
        <v>975</v>
      </c>
      <c r="E148" s="154" t="s">
        <v>976</v>
      </c>
      <c r="F148" s="154" t="s">
        <v>977</v>
      </c>
      <c r="G148" s="154" t="s">
        <v>11</v>
      </c>
      <c r="H148" s="154">
        <v>13</v>
      </c>
      <c r="I148" s="154">
        <v>14</v>
      </c>
      <c r="J148" s="154">
        <v>8132</v>
      </c>
      <c r="K148" s="154">
        <v>2023</v>
      </c>
      <c r="L148" s="154" t="s">
        <v>287</v>
      </c>
      <c r="M148" s="155" t="s">
        <v>333</v>
      </c>
      <c r="N148" s="154"/>
      <c r="O148" s="154"/>
      <c r="P148" s="154"/>
      <c r="Q148" s="154" t="s">
        <v>325</v>
      </c>
      <c r="R148" s="154"/>
      <c r="S148" s="154"/>
      <c r="T148" s="154" t="s">
        <v>7</v>
      </c>
      <c r="U148" s="154" t="s">
        <v>12</v>
      </c>
      <c r="V148" s="154" t="s">
        <v>289</v>
      </c>
      <c r="W148" s="154" t="str">
        <f>HYPERLINK("http://dx.doi.org/10.3390/app13148132","http://dx.doi.org/10.3390/app13148132")</f>
        <v>http://dx.doi.org/10.3390/app13148132</v>
      </c>
      <c r="X148" s="148"/>
      <c r="Y148" s="148"/>
      <c r="Z148" s="148"/>
      <c r="AA148" s="148"/>
      <c r="AB148" s="148"/>
      <c r="AC148" s="148"/>
      <c r="AD148" s="148"/>
      <c r="AE148" s="148"/>
      <c r="AF148" s="148"/>
      <c r="AG148" s="148"/>
      <c r="AH148" s="148"/>
      <c r="AI148" s="148"/>
      <c r="AJ148" s="148"/>
      <c r="AK148" s="148"/>
      <c r="AL148" s="148"/>
      <c r="AM148" s="148"/>
      <c r="AN148" s="148"/>
    </row>
    <row r="149" spans="1:256" s="133" customFormat="1" ht="39.6" customHeight="1">
      <c r="A149" s="150">
        <v>4</v>
      </c>
      <c r="B149" s="151" t="s">
        <v>1329</v>
      </c>
      <c r="C149" s="151" t="s">
        <v>967</v>
      </c>
      <c r="D149" s="151" t="s">
        <v>978</v>
      </c>
      <c r="E149" s="151" t="s">
        <v>979</v>
      </c>
      <c r="F149" s="151" t="s">
        <v>980</v>
      </c>
      <c r="G149" s="151" t="s">
        <v>973</v>
      </c>
      <c r="H149" s="151">
        <v>12</v>
      </c>
      <c r="I149" s="151">
        <v>13</v>
      </c>
      <c r="J149" s="151">
        <v>2989</v>
      </c>
      <c r="K149" s="151">
        <v>2023</v>
      </c>
      <c r="L149" s="151" t="s">
        <v>287</v>
      </c>
      <c r="M149" s="152" t="s">
        <v>333</v>
      </c>
      <c r="N149" s="151"/>
      <c r="O149" s="151"/>
      <c r="P149" s="151"/>
      <c r="Q149" s="151" t="s">
        <v>325</v>
      </c>
      <c r="R149" s="151"/>
      <c r="S149" s="151"/>
      <c r="T149" s="151" t="s">
        <v>7</v>
      </c>
      <c r="U149" s="151" t="s">
        <v>974</v>
      </c>
      <c r="V149" s="151" t="s">
        <v>289</v>
      </c>
      <c r="W149" s="151" t="str">
        <f>HYPERLINK("http://dx.doi.org/10.3390/electronics12132989","http://dx.doi.org/10.3390/electronics12132989")</f>
        <v>http://dx.doi.org/10.3390/electronics12132989</v>
      </c>
      <c r="X149" s="148"/>
      <c r="Y149" s="149"/>
      <c r="Z149" s="149"/>
      <c r="AA149" s="149"/>
      <c r="AB149" s="149"/>
      <c r="AC149" s="149"/>
      <c r="AD149" s="149"/>
      <c r="AE149" s="149"/>
      <c r="AF149" s="149"/>
      <c r="AG149" s="149"/>
      <c r="AH149" s="149"/>
      <c r="AI149" s="149"/>
      <c r="AJ149" s="149"/>
      <c r="AK149" s="149"/>
      <c r="AL149" s="149"/>
      <c r="AM149" s="149"/>
      <c r="AN149" s="149"/>
    </row>
    <row r="150" spans="1:256" s="133" customFormat="1" ht="55.2">
      <c r="A150" s="150">
        <v>5</v>
      </c>
      <c r="B150" s="151" t="s">
        <v>1329</v>
      </c>
      <c r="C150" s="156" t="s">
        <v>981</v>
      </c>
      <c r="D150" s="151" t="s">
        <v>982</v>
      </c>
      <c r="E150" s="151" t="s">
        <v>983</v>
      </c>
      <c r="F150" s="151" t="s">
        <v>984</v>
      </c>
      <c r="G150" s="151" t="s">
        <v>35</v>
      </c>
      <c r="H150" s="151">
        <v>23</v>
      </c>
      <c r="I150" s="151">
        <v>5</v>
      </c>
      <c r="J150" s="151">
        <v>2783</v>
      </c>
      <c r="K150" s="151">
        <v>2023</v>
      </c>
      <c r="L150" s="151" t="s">
        <v>338</v>
      </c>
      <c r="M150" s="152" t="s">
        <v>333</v>
      </c>
      <c r="N150" s="151"/>
      <c r="O150" s="151"/>
      <c r="P150" s="151"/>
      <c r="Q150" s="151" t="s">
        <v>325</v>
      </c>
      <c r="R150" s="151"/>
      <c r="S150" s="151"/>
      <c r="T150" s="151" t="s">
        <v>7</v>
      </c>
      <c r="U150" s="151" t="s">
        <v>36</v>
      </c>
      <c r="V150" s="151" t="s">
        <v>289</v>
      </c>
      <c r="W150" s="151" t="str">
        <f>HYPERLINK("http://dx.doi.org/10.3390/s23052783","http://dx.doi.org/10.3390/s23052783")</f>
        <v>http://dx.doi.org/10.3390/s23052783</v>
      </c>
    </row>
    <row r="151" spans="1:256" s="4" customFormat="1" ht="21">
      <c r="A151" s="110"/>
      <c r="B151" s="110"/>
      <c r="C151" s="145" t="s">
        <v>1285</v>
      </c>
      <c r="D151" s="109"/>
      <c r="E151" s="111"/>
      <c r="F151" s="141" t="s">
        <v>1286</v>
      </c>
      <c r="G151" s="111"/>
      <c r="H151" s="110"/>
      <c r="I151" s="110"/>
      <c r="J151" s="110"/>
      <c r="K151" s="110"/>
      <c r="L151" s="110"/>
      <c r="M151" s="110"/>
      <c r="N151" s="109"/>
      <c r="O151" s="110"/>
      <c r="P151" s="110"/>
      <c r="Q151" s="109"/>
      <c r="R151" s="110"/>
      <c r="S151" s="110"/>
      <c r="T151" s="110"/>
      <c r="U151" s="110"/>
      <c r="V151" s="110"/>
      <c r="W151" s="112"/>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c r="GX151" s="3"/>
      <c r="GY151" s="3"/>
      <c r="GZ151" s="3"/>
      <c r="HA151" s="3"/>
      <c r="HB151" s="3"/>
      <c r="HC151" s="3"/>
      <c r="HD151" s="3"/>
      <c r="HE151" s="3"/>
      <c r="HF151" s="3"/>
      <c r="HG151" s="3"/>
      <c r="HH151" s="3"/>
      <c r="HI151" s="3"/>
      <c r="HJ151" s="3"/>
      <c r="HK151" s="3"/>
      <c r="HL151" s="3"/>
      <c r="HM151" s="3"/>
      <c r="HN151" s="3"/>
      <c r="HO151" s="3"/>
      <c r="HP151" s="3"/>
      <c r="HQ151" s="3"/>
      <c r="HR151" s="3"/>
      <c r="HS151" s="3"/>
      <c r="HT151" s="3"/>
      <c r="HU151" s="3"/>
      <c r="HV151" s="3"/>
      <c r="HW151" s="3"/>
      <c r="HX151" s="3"/>
      <c r="HY151" s="3"/>
      <c r="HZ151" s="3"/>
      <c r="IA151" s="3"/>
      <c r="IB151" s="3"/>
      <c r="IC151" s="3"/>
      <c r="ID151" s="3"/>
      <c r="IE151" s="3"/>
      <c r="IF151" s="3"/>
      <c r="IG151" s="3"/>
      <c r="IH151" s="3"/>
      <c r="II151" s="3"/>
      <c r="IJ151" s="3"/>
      <c r="IK151" s="3"/>
      <c r="IL151" s="3"/>
      <c r="IM151" s="3"/>
      <c r="IN151" s="3"/>
      <c r="IO151" s="3"/>
      <c r="IP151" s="3"/>
      <c r="IQ151" s="3"/>
      <c r="IR151" s="3"/>
      <c r="IS151" s="3"/>
      <c r="IT151" s="3"/>
      <c r="IU151" s="3"/>
      <c r="IV151" s="3"/>
    </row>
    <row r="152" spans="1:256" s="133" customFormat="1" ht="52.8">
      <c r="A152" s="150">
        <v>1</v>
      </c>
      <c r="B152" s="151" t="s">
        <v>1329</v>
      </c>
      <c r="C152" s="151" t="s">
        <v>1019</v>
      </c>
      <c r="D152" s="151" t="s">
        <v>1020</v>
      </c>
      <c r="E152" s="151" t="s">
        <v>1021</v>
      </c>
      <c r="F152" s="151" t="s">
        <v>1022</v>
      </c>
      <c r="G152" s="151" t="s">
        <v>973</v>
      </c>
      <c r="H152" s="151">
        <v>12</v>
      </c>
      <c r="I152" s="151">
        <v>13</v>
      </c>
      <c r="J152" s="151">
        <v>2803</v>
      </c>
      <c r="K152" s="151">
        <v>2023</v>
      </c>
      <c r="L152" s="151">
        <v>7</v>
      </c>
      <c r="M152" s="152" t="s">
        <v>333</v>
      </c>
      <c r="N152" s="151"/>
      <c r="O152" s="151"/>
      <c r="P152" s="151"/>
      <c r="Q152" s="151" t="s">
        <v>325</v>
      </c>
      <c r="R152" s="151"/>
      <c r="S152" s="151"/>
      <c r="T152" s="151" t="s">
        <v>7</v>
      </c>
      <c r="U152" s="151" t="s">
        <v>974</v>
      </c>
      <c r="V152" s="151" t="s">
        <v>289</v>
      </c>
      <c r="W152" s="151" t="str">
        <f>HYPERLINK("http://dx.doi.org/10.3390/electronics12132803","http://dx.doi.org/10.3390/electronics12132803")</f>
        <v>http://dx.doi.org/10.3390/electronics12132803</v>
      </c>
    </row>
    <row r="153" spans="1:256" s="133" customFormat="1" ht="39.6" customHeight="1">
      <c r="A153" s="150">
        <v>2</v>
      </c>
      <c r="B153" s="151" t="s">
        <v>1329</v>
      </c>
      <c r="C153" s="151" t="s">
        <v>1019</v>
      </c>
      <c r="D153" s="151" t="s">
        <v>1023</v>
      </c>
      <c r="E153" s="151" t="s">
        <v>1024</v>
      </c>
      <c r="F153" s="151" t="s">
        <v>1025</v>
      </c>
      <c r="G153" s="151" t="s">
        <v>601</v>
      </c>
      <c r="H153" s="151">
        <v>49</v>
      </c>
      <c r="I153" s="151" t="s">
        <v>1026</v>
      </c>
      <c r="J153" s="151" t="s">
        <v>1027</v>
      </c>
      <c r="K153" s="151">
        <v>2023</v>
      </c>
      <c r="L153" s="151" t="s">
        <v>872</v>
      </c>
      <c r="M153" s="152" t="s">
        <v>333</v>
      </c>
      <c r="N153" s="151"/>
      <c r="O153" s="151"/>
      <c r="P153" s="151"/>
      <c r="Q153" s="151" t="s">
        <v>334</v>
      </c>
      <c r="R153" s="151"/>
      <c r="S153" s="151"/>
      <c r="T153" s="151" t="s">
        <v>604</v>
      </c>
      <c r="U153" s="151" t="s">
        <v>605</v>
      </c>
      <c r="V153" s="151" t="s">
        <v>289</v>
      </c>
      <c r="W153" s="151" t="str">
        <f>HYPERLINK("http://dx.doi.org/10.1016/j.ceramint.2023.08.312","http://dx.doi.org/10.1016/j.ceramint.2023.08.312")</f>
        <v>http://dx.doi.org/10.1016/j.ceramint.2023.08.312</v>
      </c>
      <c r="X153" s="148"/>
      <c r="Y153" s="149"/>
      <c r="Z153" s="149"/>
      <c r="AA153" s="149"/>
      <c r="AB153" s="149"/>
      <c r="AC153" s="149"/>
      <c r="AD153" s="149"/>
      <c r="AE153" s="149"/>
      <c r="AF153" s="149"/>
      <c r="AG153" s="149"/>
      <c r="AH153" s="149"/>
      <c r="AI153" s="149"/>
      <c r="AJ153" s="149"/>
      <c r="AK153" s="149"/>
      <c r="AL153" s="149"/>
      <c r="AM153" s="149"/>
      <c r="AN153" s="149"/>
    </row>
    <row r="154" spans="1:256" s="133" customFormat="1" ht="39.6">
      <c r="A154" s="150">
        <v>3</v>
      </c>
      <c r="B154" s="151" t="s">
        <v>1329</v>
      </c>
      <c r="C154" s="151" t="s">
        <v>1019</v>
      </c>
      <c r="D154" s="151" t="s">
        <v>1028</v>
      </c>
      <c r="E154" s="163" t="s">
        <v>1029</v>
      </c>
      <c r="F154" s="151" t="s">
        <v>1030</v>
      </c>
      <c r="G154" s="151" t="s">
        <v>1031</v>
      </c>
      <c r="H154" s="151">
        <v>116</v>
      </c>
      <c r="I154" s="151" t="s">
        <v>7</v>
      </c>
      <c r="J154" s="151">
        <v>103078</v>
      </c>
      <c r="K154" s="151">
        <v>2023</v>
      </c>
      <c r="L154" s="151" t="s">
        <v>372</v>
      </c>
      <c r="M154" s="152" t="s">
        <v>333</v>
      </c>
      <c r="N154" s="151"/>
      <c r="O154" s="151"/>
      <c r="P154" s="151"/>
      <c r="Q154" s="151" t="s">
        <v>352</v>
      </c>
      <c r="R154" s="151"/>
      <c r="S154" s="151"/>
      <c r="T154" s="151" t="s">
        <v>1032</v>
      </c>
      <c r="U154" s="151" t="s">
        <v>1033</v>
      </c>
      <c r="V154" s="151" t="s">
        <v>289</v>
      </c>
      <c r="W154" s="151" t="str">
        <f>HYPERLINK("http://dx.doi.org/10.1016/j.wavemoti.2022.103078","http://dx.doi.org/10.1016/j.wavemoti.2022.103078")</f>
        <v>http://dx.doi.org/10.1016/j.wavemoti.2022.103078</v>
      </c>
      <c r="X154" s="148"/>
      <c r="Y154" s="149"/>
      <c r="Z154" s="149"/>
      <c r="AA154" s="149"/>
      <c r="AB154" s="149"/>
      <c r="AC154" s="149"/>
      <c r="AD154" s="149"/>
      <c r="AE154" s="149"/>
      <c r="AF154" s="149"/>
      <c r="AG154" s="149"/>
      <c r="AH154" s="149"/>
      <c r="AI154" s="149"/>
      <c r="AJ154" s="149"/>
      <c r="AK154" s="149"/>
      <c r="AL154" s="149"/>
      <c r="AM154" s="149"/>
      <c r="AN154" s="149"/>
    </row>
    <row r="155" spans="1:256" s="133" customFormat="1" ht="66" customHeight="1">
      <c r="A155" s="150">
        <v>4</v>
      </c>
      <c r="B155" s="151" t="s">
        <v>1329</v>
      </c>
      <c r="C155" s="151" t="s">
        <v>1019</v>
      </c>
      <c r="D155" s="151" t="s">
        <v>1028</v>
      </c>
      <c r="E155" s="163" t="s">
        <v>1034</v>
      </c>
      <c r="F155" s="151" t="s">
        <v>1035</v>
      </c>
      <c r="G155" s="151" t="s">
        <v>947</v>
      </c>
      <c r="H155" s="151">
        <v>14</v>
      </c>
      <c r="I155" s="151">
        <v>10</v>
      </c>
      <c r="J155" s="151">
        <v>1898</v>
      </c>
      <c r="K155" s="151">
        <v>2023</v>
      </c>
      <c r="L155" s="151" t="s">
        <v>395</v>
      </c>
      <c r="M155" s="152" t="s">
        <v>333</v>
      </c>
      <c r="N155" s="151"/>
      <c r="O155" s="151"/>
      <c r="P155" s="151"/>
      <c r="Q155" s="151" t="s">
        <v>325</v>
      </c>
      <c r="R155" s="151"/>
      <c r="S155" s="151"/>
      <c r="T155" s="151" t="s">
        <v>7</v>
      </c>
      <c r="U155" s="151" t="s">
        <v>8</v>
      </c>
      <c r="V155" s="151" t="s">
        <v>289</v>
      </c>
      <c r="W155" s="151" t="str">
        <f>HYPERLINK("http://dx.doi.org/10.3390/mi14101898","http://dx.doi.org/10.3390/mi14101898")</f>
        <v>http://dx.doi.org/10.3390/mi14101898</v>
      </c>
      <c r="X155" s="148"/>
      <c r="Y155" s="149"/>
      <c r="Z155" s="149"/>
      <c r="AA155" s="149"/>
      <c r="AB155" s="149"/>
      <c r="AC155" s="149"/>
      <c r="AD155" s="149"/>
      <c r="AE155" s="149"/>
      <c r="AF155" s="149"/>
      <c r="AG155" s="149"/>
      <c r="AH155" s="149"/>
      <c r="AI155" s="149"/>
      <c r="AJ155" s="149"/>
      <c r="AK155" s="149"/>
      <c r="AL155" s="149"/>
      <c r="AM155" s="149"/>
      <c r="AN155" s="149"/>
    </row>
    <row r="156" spans="1:256" s="133" customFormat="1" ht="52.8">
      <c r="A156" s="143" t="s">
        <v>1350</v>
      </c>
      <c r="B156" s="136" t="s">
        <v>1331</v>
      </c>
      <c r="C156" s="136" t="s">
        <v>1332</v>
      </c>
      <c r="D156" s="136" t="s">
        <v>985</v>
      </c>
      <c r="E156" s="136" t="s">
        <v>986</v>
      </c>
      <c r="F156" s="136" t="s">
        <v>987</v>
      </c>
      <c r="G156" s="136" t="s">
        <v>988</v>
      </c>
      <c r="H156" s="136" t="s">
        <v>989</v>
      </c>
      <c r="I156" s="136"/>
      <c r="J156" s="136" t="s">
        <v>990</v>
      </c>
      <c r="K156" s="136" t="s">
        <v>260</v>
      </c>
      <c r="L156" s="136" t="s">
        <v>194</v>
      </c>
      <c r="M156" s="136" t="s">
        <v>261</v>
      </c>
      <c r="N156" s="136"/>
      <c r="O156" s="136"/>
      <c r="P156" s="136"/>
      <c r="Q156" s="136" t="s">
        <v>262</v>
      </c>
      <c r="R156" s="136"/>
      <c r="S156" s="136"/>
      <c r="T156" s="136" t="s">
        <v>991</v>
      </c>
      <c r="U156" s="136" t="s">
        <v>992</v>
      </c>
      <c r="V156" s="136" t="s">
        <v>263</v>
      </c>
      <c r="W156" s="136" t="s">
        <v>993</v>
      </c>
      <c r="X156" s="135"/>
      <c r="Y156" s="134"/>
      <c r="Z156" s="134"/>
      <c r="AA156" s="134"/>
      <c r="AB156" s="134"/>
      <c r="AC156" s="134"/>
      <c r="AD156" s="134"/>
      <c r="AE156" s="134"/>
      <c r="AF156" s="134"/>
      <c r="AG156" s="134"/>
      <c r="AH156" s="134"/>
      <c r="AI156" s="134"/>
      <c r="AJ156" s="134"/>
      <c r="AK156" s="134"/>
      <c r="AL156" s="134"/>
      <c r="AM156" s="134"/>
      <c r="AN156" s="134"/>
    </row>
    <row r="157" spans="1:256" s="133" customFormat="1" ht="39.6" customHeight="1">
      <c r="A157" s="150">
        <v>6</v>
      </c>
      <c r="B157" s="151" t="s">
        <v>1329</v>
      </c>
      <c r="C157" s="151" t="s">
        <v>1019</v>
      </c>
      <c r="D157" s="151" t="s">
        <v>1036</v>
      </c>
      <c r="E157" s="151" t="s">
        <v>1037</v>
      </c>
      <c r="F157" s="151" t="s">
        <v>1038</v>
      </c>
      <c r="G157" s="151" t="s">
        <v>1039</v>
      </c>
      <c r="H157" s="151">
        <v>52</v>
      </c>
      <c r="I157" s="151" t="s">
        <v>1040</v>
      </c>
      <c r="J157" s="151" t="s">
        <v>1041</v>
      </c>
      <c r="K157" s="151">
        <v>2023</v>
      </c>
      <c r="L157" s="151" t="s">
        <v>384</v>
      </c>
      <c r="M157" s="152" t="s">
        <v>333</v>
      </c>
      <c r="N157" s="151"/>
      <c r="O157" s="151"/>
      <c r="P157" s="151"/>
      <c r="Q157" s="151" t="s">
        <v>1042</v>
      </c>
      <c r="R157" s="151"/>
      <c r="S157" s="151"/>
      <c r="T157" s="151" t="s">
        <v>1043</v>
      </c>
      <c r="U157" s="151" t="s">
        <v>1044</v>
      </c>
      <c r="V157" s="151" t="s">
        <v>289</v>
      </c>
      <c r="W157" s="151" t="str">
        <f>HYPERLINK("http://dx.doi.org/10.1007/s11664-023-10683-5","http://dx.doi.org/10.1007/s11664-023-10683-5")</f>
        <v>http://dx.doi.org/10.1007/s11664-023-10683-5</v>
      </c>
      <c r="X157" s="148"/>
      <c r="Y157" s="149"/>
      <c r="Z157" s="149"/>
      <c r="AA157" s="149"/>
      <c r="AB157" s="149"/>
      <c r="AC157" s="149"/>
      <c r="AD157" s="149"/>
      <c r="AE157" s="149"/>
      <c r="AF157" s="149"/>
      <c r="AG157" s="149"/>
      <c r="AH157" s="149"/>
      <c r="AI157" s="149"/>
      <c r="AJ157" s="149"/>
      <c r="AK157" s="149"/>
      <c r="AL157" s="149"/>
      <c r="AM157" s="149"/>
      <c r="AN157" s="149"/>
    </row>
    <row r="158" spans="1:256" s="133" customFormat="1" ht="55.2" customHeight="1">
      <c r="A158" s="150">
        <v>7</v>
      </c>
      <c r="B158" s="151" t="s">
        <v>1329</v>
      </c>
      <c r="C158" s="151" t="s">
        <v>1019</v>
      </c>
      <c r="D158" s="151" t="s">
        <v>1036</v>
      </c>
      <c r="E158" s="151" t="s">
        <v>1045</v>
      </c>
      <c r="F158" s="151" t="s">
        <v>1046</v>
      </c>
      <c r="G158" s="151" t="s">
        <v>1047</v>
      </c>
      <c r="H158" s="151">
        <v>165</v>
      </c>
      <c r="I158" s="151" t="s">
        <v>7</v>
      </c>
      <c r="J158" s="151">
        <v>107373</v>
      </c>
      <c r="K158" s="151">
        <v>2023</v>
      </c>
      <c r="L158" s="151" t="s">
        <v>405</v>
      </c>
      <c r="M158" s="152" t="s">
        <v>333</v>
      </c>
      <c r="N158" s="151"/>
      <c r="O158" s="151"/>
      <c r="P158" s="151"/>
      <c r="Q158" s="151" t="s">
        <v>334</v>
      </c>
      <c r="R158" s="151"/>
      <c r="S158" s="151"/>
      <c r="T158" s="151" t="s">
        <v>1048</v>
      </c>
      <c r="U158" s="151" t="s">
        <v>1049</v>
      </c>
      <c r="V158" s="151" t="s">
        <v>289</v>
      </c>
      <c r="W158" s="151" t="str">
        <f>HYPERLINK("http://dx.doi.org/10.1016/j.compositesa.2022.107373","http://dx.doi.org/10.1016/j.compositesa.2022.107373")</f>
        <v>http://dx.doi.org/10.1016/j.compositesa.2022.107373</v>
      </c>
    </row>
    <row r="159" spans="1:256" s="133" customFormat="1" ht="27" customHeight="1">
      <c r="A159" s="150">
        <v>8</v>
      </c>
      <c r="B159" s="151" t="s">
        <v>1329</v>
      </c>
      <c r="C159" s="151" t="s">
        <v>1019</v>
      </c>
      <c r="D159" s="151" t="s">
        <v>1050</v>
      </c>
      <c r="E159" s="151" t="s">
        <v>1051</v>
      </c>
      <c r="F159" s="151" t="s">
        <v>1052</v>
      </c>
      <c r="G159" s="151" t="s">
        <v>688</v>
      </c>
      <c r="H159" s="151">
        <v>5</v>
      </c>
      <c r="I159" s="151">
        <v>2</v>
      </c>
      <c r="J159" s="151" t="s">
        <v>1053</v>
      </c>
      <c r="K159" s="151">
        <v>2023</v>
      </c>
      <c r="L159" s="151" t="s">
        <v>1054</v>
      </c>
      <c r="M159" s="152" t="s">
        <v>333</v>
      </c>
      <c r="N159" s="151"/>
      <c r="O159" s="151"/>
      <c r="P159" s="151"/>
      <c r="Q159" s="151" t="s">
        <v>288</v>
      </c>
      <c r="R159" s="151"/>
      <c r="S159" s="151"/>
      <c r="T159" s="151" t="s">
        <v>7</v>
      </c>
      <c r="U159" s="151" t="s">
        <v>64</v>
      </c>
      <c r="V159" s="151" t="s">
        <v>289</v>
      </c>
      <c r="W159" s="151" t="str">
        <f>HYPERLINK("http://dx.doi.org/10.1021/acsaelm.2c01746","http://dx.doi.org/10.1021/acsaelm.2c01746")</f>
        <v>http://dx.doi.org/10.1021/acsaelm.2c01746</v>
      </c>
    </row>
    <row r="160" spans="1:256" s="133" customFormat="1" ht="53.4" customHeight="1">
      <c r="A160" s="150">
        <v>9</v>
      </c>
      <c r="B160" s="151" t="s">
        <v>1329</v>
      </c>
      <c r="C160" s="151" t="s">
        <v>1019</v>
      </c>
      <c r="D160" s="151" t="s">
        <v>1050</v>
      </c>
      <c r="E160" s="151" t="s">
        <v>1055</v>
      </c>
      <c r="F160" s="151" t="s">
        <v>1056</v>
      </c>
      <c r="G160" s="151" t="s">
        <v>645</v>
      </c>
      <c r="H160" s="151">
        <v>44</v>
      </c>
      <c r="I160" s="151">
        <v>1</v>
      </c>
      <c r="J160" s="151" t="s">
        <v>1057</v>
      </c>
      <c r="K160" s="151">
        <v>2023</v>
      </c>
      <c r="L160" s="151" t="s">
        <v>372</v>
      </c>
      <c r="M160" s="152" t="s">
        <v>333</v>
      </c>
      <c r="N160" s="151"/>
      <c r="O160" s="151"/>
      <c r="P160" s="151"/>
      <c r="Q160" s="151" t="s">
        <v>288</v>
      </c>
      <c r="R160" s="151"/>
      <c r="S160" s="151"/>
      <c r="T160" s="151" t="s">
        <v>647</v>
      </c>
      <c r="U160" s="151" t="s">
        <v>648</v>
      </c>
      <c r="V160" s="151" t="s">
        <v>289</v>
      </c>
      <c r="W160" s="151" t="str">
        <f>HYPERLINK("http://dx.doi.org/10.1109/LED.2022.3220753","http://dx.doi.org/10.1109/LED.2022.3220753")</f>
        <v>http://dx.doi.org/10.1109/LED.2022.3220753</v>
      </c>
      <c r="X160" s="148"/>
      <c r="Y160" s="149"/>
      <c r="Z160" s="149"/>
      <c r="AA160" s="149"/>
      <c r="AB160" s="149"/>
      <c r="AC160" s="149"/>
      <c r="AD160" s="149"/>
      <c r="AE160" s="149"/>
      <c r="AF160" s="149"/>
      <c r="AG160" s="149"/>
      <c r="AH160" s="149"/>
      <c r="AI160" s="149"/>
      <c r="AJ160" s="149"/>
      <c r="AK160" s="149"/>
      <c r="AL160" s="149"/>
      <c r="AM160" s="149"/>
      <c r="AN160" s="149"/>
    </row>
    <row r="161" spans="1:256" s="133" customFormat="1" ht="39.6">
      <c r="A161" s="150">
        <v>10</v>
      </c>
      <c r="B161" s="151" t="s">
        <v>1329</v>
      </c>
      <c r="C161" s="151" t="s">
        <v>1019</v>
      </c>
      <c r="D161" s="151" t="s">
        <v>1050</v>
      </c>
      <c r="E161" s="151" t="s">
        <v>1058</v>
      </c>
      <c r="F161" s="151" t="s">
        <v>1059</v>
      </c>
      <c r="G161" s="151" t="s">
        <v>1060</v>
      </c>
      <c r="H161" s="151">
        <v>23</v>
      </c>
      <c r="I161" s="151">
        <v>12</v>
      </c>
      <c r="J161" s="151" t="s">
        <v>1061</v>
      </c>
      <c r="K161" s="151">
        <v>2023</v>
      </c>
      <c r="L161" s="151" t="s">
        <v>1062</v>
      </c>
      <c r="M161" s="152" t="s">
        <v>333</v>
      </c>
      <c r="N161" s="151"/>
      <c r="O161" s="151"/>
      <c r="P161" s="151"/>
      <c r="Q161" s="151" t="s">
        <v>288</v>
      </c>
      <c r="R161" s="151"/>
      <c r="S161" s="151"/>
      <c r="T161" s="151" t="s">
        <v>56</v>
      </c>
      <c r="U161" s="151" t="s">
        <v>57</v>
      </c>
      <c r="V161" s="151" t="s">
        <v>289</v>
      </c>
      <c r="W161" s="151" t="str">
        <f>HYPERLINK("http://dx.doi.org/10.1109/JSEN.2023.3272778","http://dx.doi.org/10.1109/JSEN.2023.3272778")</f>
        <v>http://dx.doi.org/10.1109/JSEN.2023.3272778</v>
      </c>
      <c r="X161" s="148"/>
      <c r="Y161" s="149"/>
      <c r="Z161" s="149"/>
      <c r="AA161" s="149"/>
      <c r="AB161" s="149"/>
      <c r="AC161" s="149"/>
      <c r="AD161" s="149"/>
      <c r="AE161" s="149"/>
      <c r="AF161" s="149"/>
      <c r="AG161" s="149"/>
      <c r="AH161" s="149"/>
      <c r="AI161" s="149"/>
      <c r="AJ161" s="149"/>
      <c r="AK161" s="149"/>
      <c r="AL161" s="149"/>
      <c r="AM161" s="149"/>
      <c r="AN161" s="149"/>
    </row>
    <row r="162" spans="1:256" s="133" customFormat="1" ht="39.6" customHeight="1">
      <c r="A162" s="164" t="s">
        <v>1351</v>
      </c>
      <c r="B162" s="136" t="s">
        <v>1331</v>
      </c>
      <c r="C162" s="136" t="s">
        <v>1332</v>
      </c>
      <c r="D162" s="136" t="s">
        <v>994</v>
      </c>
      <c r="E162" s="136" t="s">
        <v>995</v>
      </c>
      <c r="F162" s="136" t="s">
        <v>996</v>
      </c>
      <c r="G162" s="136" t="s">
        <v>997</v>
      </c>
      <c r="H162" s="136" t="s">
        <v>998</v>
      </c>
      <c r="I162" s="136" t="s">
        <v>738</v>
      </c>
      <c r="J162" s="136" t="s">
        <v>999</v>
      </c>
      <c r="K162" s="136" t="s">
        <v>260</v>
      </c>
      <c r="L162" s="136" t="s">
        <v>37</v>
      </c>
      <c r="M162" s="136" t="s">
        <v>261</v>
      </c>
      <c r="N162" s="136"/>
      <c r="O162" s="136"/>
      <c r="P162" s="136"/>
      <c r="Q162" s="136" t="s">
        <v>198</v>
      </c>
      <c r="R162" s="136"/>
      <c r="S162" s="136"/>
      <c r="T162" s="136" t="s">
        <v>203</v>
      </c>
      <c r="U162" s="136" t="s">
        <v>1000</v>
      </c>
      <c r="V162" s="136" t="s">
        <v>263</v>
      </c>
      <c r="W162" s="136" t="s">
        <v>1001</v>
      </c>
    </row>
    <row r="163" spans="1:256" s="133" customFormat="1" ht="39.6" customHeight="1">
      <c r="A163" s="164" t="s">
        <v>1352</v>
      </c>
      <c r="B163" s="136" t="s">
        <v>1331</v>
      </c>
      <c r="C163" s="136" t="s">
        <v>1332</v>
      </c>
      <c r="D163" s="136" t="s">
        <v>994</v>
      </c>
      <c r="E163" s="136" t="s">
        <v>1002</v>
      </c>
      <c r="F163" s="136" t="s">
        <v>1003</v>
      </c>
      <c r="G163" s="136" t="s">
        <v>1004</v>
      </c>
      <c r="H163" s="136" t="s">
        <v>1005</v>
      </c>
      <c r="I163" s="136" t="s">
        <v>738</v>
      </c>
      <c r="J163" s="136" t="s">
        <v>1006</v>
      </c>
      <c r="K163" s="136" t="s">
        <v>260</v>
      </c>
      <c r="L163" s="136" t="s">
        <v>1007</v>
      </c>
      <c r="M163" s="136" t="s">
        <v>261</v>
      </c>
      <c r="N163" s="136"/>
      <c r="O163" s="136"/>
      <c r="P163" s="136"/>
      <c r="Q163" s="136" t="s">
        <v>270</v>
      </c>
      <c r="R163" s="136"/>
      <c r="S163" s="136"/>
      <c r="T163" s="136" t="s">
        <v>1008</v>
      </c>
      <c r="U163" s="136" t="s">
        <v>1009</v>
      </c>
      <c r="V163" s="136" t="s">
        <v>263</v>
      </c>
      <c r="W163" s="136" t="s">
        <v>1010</v>
      </c>
    </row>
    <row r="164" spans="1:256" s="133" customFormat="1" ht="39.6" customHeight="1">
      <c r="A164" s="164" t="s">
        <v>1353</v>
      </c>
      <c r="B164" s="136" t="s">
        <v>1331</v>
      </c>
      <c r="C164" s="136" t="s">
        <v>1332</v>
      </c>
      <c r="D164" s="136" t="s">
        <v>994</v>
      </c>
      <c r="E164" s="136" t="s">
        <v>1011</v>
      </c>
      <c r="F164" s="136" t="s">
        <v>1012</v>
      </c>
      <c r="G164" s="136" t="s">
        <v>1013</v>
      </c>
      <c r="H164" s="136" t="s">
        <v>1014</v>
      </c>
      <c r="I164" s="136" t="s">
        <v>188</v>
      </c>
      <c r="J164" s="136" t="s">
        <v>1015</v>
      </c>
      <c r="K164" s="136" t="s">
        <v>260</v>
      </c>
      <c r="L164" s="136" t="s">
        <v>37</v>
      </c>
      <c r="M164" s="136" t="s">
        <v>261</v>
      </c>
      <c r="N164" s="136"/>
      <c r="O164" s="136"/>
      <c r="P164" s="136"/>
      <c r="Q164" s="136" t="s">
        <v>198</v>
      </c>
      <c r="R164" s="136"/>
      <c r="S164" s="136"/>
      <c r="T164" s="136" t="s">
        <v>1016</v>
      </c>
      <c r="U164" s="136" t="s">
        <v>1017</v>
      </c>
      <c r="V164" s="136" t="s">
        <v>263</v>
      </c>
      <c r="W164" s="136" t="s">
        <v>1018</v>
      </c>
    </row>
    <row r="165" spans="1:256" s="133" customFormat="1" ht="55.2">
      <c r="A165" s="150">
        <v>14</v>
      </c>
      <c r="B165" s="151" t="s">
        <v>1329</v>
      </c>
      <c r="C165" s="156" t="s">
        <v>1063</v>
      </c>
      <c r="D165" s="151" t="s">
        <v>1064</v>
      </c>
      <c r="E165" s="151" t="s">
        <v>1065</v>
      </c>
      <c r="F165" s="151" t="s">
        <v>1066</v>
      </c>
      <c r="G165" s="151" t="s">
        <v>1067</v>
      </c>
      <c r="H165" s="151">
        <v>13</v>
      </c>
      <c r="I165" s="151">
        <v>3</v>
      </c>
      <c r="J165" s="151">
        <v>792</v>
      </c>
      <c r="K165" s="151">
        <v>2023</v>
      </c>
      <c r="L165" s="151" t="s">
        <v>338</v>
      </c>
      <c r="M165" s="152" t="s">
        <v>333</v>
      </c>
      <c r="N165" s="151"/>
      <c r="O165" s="151"/>
      <c r="P165" s="151"/>
      <c r="Q165" s="151" t="s">
        <v>325</v>
      </c>
      <c r="R165" s="151"/>
      <c r="S165" s="151"/>
      <c r="T165" s="151" t="s">
        <v>7</v>
      </c>
      <c r="U165" s="151" t="s">
        <v>1068</v>
      </c>
      <c r="V165" s="151" t="s">
        <v>289</v>
      </c>
      <c r="W165" s="151" t="str">
        <f>HYPERLINK("http://dx.doi.org/10.3390/agronomy13030792","http://dx.doi.org/10.3390/agronomy13030792")</f>
        <v>http://dx.doi.org/10.3390/agronomy13030792</v>
      </c>
    </row>
    <row r="166" spans="1:256" s="4" customFormat="1" ht="21">
      <c r="A166" s="110"/>
      <c r="B166" s="110"/>
      <c r="C166" s="145" t="s">
        <v>1287</v>
      </c>
      <c r="D166" s="109"/>
      <c r="E166" s="111"/>
      <c r="F166" s="141" t="s">
        <v>1288</v>
      </c>
      <c r="G166" s="111"/>
      <c r="H166" s="110"/>
      <c r="I166" s="110"/>
      <c r="J166" s="110"/>
      <c r="K166" s="110"/>
      <c r="L166" s="110"/>
      <c r="M166" s="110"/>
      <c r="N166" s="109"/>
      <c r="O166" s="110"/>
      <c r="P166" s="110"/>
      <c r="Q166" s="109"/>
      <c r="R166" s="110"/>
      <c r="S166" s="110"/>
      <c r="T166" s="110"/>
      <c r="U166" s="110"/>
      <c r="V166" s="110"/>
      <c r="W166" s="112"/>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c r="EY166" s="3"/>
      <c r="EZ166" s="3"/>
      <c r="FA166" s="3"/>
      <c r="FB166" s="3"/>
      <c r="FC166" s="3"/>
      <c r="FD166" s="3"/>
      <c r="FE166" s="3"/>
      <c r="FF166" s="3"/>
      <c r="FG166" s="3"/>
      <c r="FH166" s="3"/>
      <c r="FI166" s="3"/>
      <c r="FJ166" s="3"/>
      <c r="FK166" s="3"/>
      <c r="FL166" s="3"/>
      <c r="FM166" s="3"/>
      <c r="FN166" s="3"/>
      <c r="FO166" s="3"/>
      <c r="FP166" s="3"/>
      <c r="FQ166" s="3"/>
      <c r="FR166" s="3"/>
      <c r="FS166" s="3"/>
      <c r="FT166" s="3"/>
      <c r="FU166" s="3"/>
      <c r="FV166" s="3"/>
      <c r="FW166" s="3"/>
      <c r="FX166" s="3"/>
      <c r="FY166" s="3"/>
      <c r="FZ166" s="3"/>
      <c r="GA166" s="3"/>
      <c r="GB166" s="3"/>
      <c r="GC166" s="3"/>
      <c r="GD166" s="3"/>
      <c r="GE166" s="3"/>
      <c r="GF166" s="3"/>
      <c r="GG166" s="3"/>
      <c r="GH166" s="3"/>
      <c r="GI166" s="3"/>
      <c r="GJ166" s="3"/>
      <c r="GK166" s="3"/>
      <c r="GL166" s="3"/>
      <c r="GM166" s="3"/>
      <c r="GN166" s="3"/>
      <c r="GO166" s="3"/>
      <c r="GP166" s="3"/>
      <c r="GQ166" s="3"/>
      <c r="GR166" s="3"/>
      <c r="GS166" s="3"/>
      <c r="GT166" s="3"/>
      <c r="GU166" s="3"/>
      <c r="GV166" s="3"/>
      <c r="GW166" s="3"/>
      <c r="GX166" s="3"/>
      <c r="GY166" s="3"/>
      <c r="GZ166" s="3"/>
      <c r="HA166" s="3"/>
      <c r="HB166" s="3"/>
      <c r="HC166" s="3"/>
      <c r="HD166" s="3"/>
      <c r="HE166" s="3"/>
      <c r="HF166" s="3"/>
      <c r="HG166" s="3"/>
      <c r="HH166" s="3"/>
      <c r="HI166" s="3"/>
      <c r="HJ166" s="3"/>
      <c r="HK166" s="3"/>
      <c r="HL166" s="3"/>
      <c r="HM166" s="3"/>
      <c r="HN166" s="3"/>
      <c r="HO166" s="3"/>
      <c r="HP166" s="3"/>
      <c r="HQ166" s="3"/>
      <c r="HR166" s="3"/>
      <c r="HS166" s="3"/>
      <c r="HT166" s="3"/>
      <c r="HU166" s="3"/>
      <c r="HV166" s="3"/>
      <c r="HW166" s="3"/>
      <c r="HX166" s="3"/>
      <c r="HY166" s="3"/>
      <c r="HZ166" s="3"/>
      <c r="IA166" s="3"/>
      <c r="IB166" s="3"/>
      <c r="IC166" s="3"/>
      <c r="ID166" s="3"/>
      <c r="IE166" s="3"/>
      <c r="IF166" s="3"/>
      <c r="IG166" s="3"/>
      <c r="IH166" s="3"/>
      <c r="II166" s="3"/>
      <c r="IJ166" s="3"/>
      <c r="IK166" s="3"/>
      <c r="IL166" s="3"/>
      <c r="IM166" s="3"/>
      <c r="IN166" s="3"/>
      <c r="IO166" s="3"/>
      <c r="IP166" s="3"/>
      <c r="IQ166" s="3"/>
      <c r="IR166" s="3"/>
      <c r="IS166" s="3"/>
      <c r="IT166" s="3"/>
      <c r="IU166" s="3"/>
      <c r="IV166" s="3"/>
    </row>
    <row r="167" spans="1:256" s="133" customFormat="1" ht="52.8">
      <c r="A167" s="153">
        <v>1</v>
      </c>
      <c r="B167" s="154" t="s">
        <v>1329</v>
      </c>
      <c r="C167" s="154" t="s">
        <v>1108</v>
      </c>
      <c r="D167" s="154" t="s">
        <v>1109</v>
      </c>
      <c r="E167" s="154" t="s">
        <v>1110</v>
      </c>
      <c r="F167" s="154" t="s">
        <v>1111</v>
      </c>
      <c r="G167" s="154" t="s">
        <v>1112</v>
      </c>
      <c r="H167" s="154">
        <v>61</v>
      </c>
      <c r="I167" s="154">
        <v>11</v>
      </c>
      <c r="J167" s="154" t="s">
        <v>1113</v>
      </c>
      <c r="K167" s="154">
        <v>2023</v>
      </c>
      <c r="L167" s="154" t="s">
        <v>384</v>
      </c>
      <c r="M167" s="155" t="s">
        <v>333</v>
      </c>
      <c r="N167" s="154"/>
      <c r="O167" s="154"/>
      <c r="P167" s="154"/>
      <c r="Q167" s="154" t="s">
        <v>396</v>
      </c>
      <c r="R167" s="154"/>
      <c r="S167" s="154"/>
      <c r="T167" s="154" t="s">
        <v>1114</v>
      </c>
      <c r="U167" s="154" t="s">
        <v>1115</v>
      </c>
      <c r="V167" s="154" t="s">
        <v>289</v>
      </c>
      <c r="W167" s="154" t="str">
        <f>HYPERLINK("http://dx.doi.org/10.1007/s11517-023-02879-y","http://dx.doi.org/10.1007/s11517-023-02879-y")</f>
        <v>http://dx.doi.org/10.1007/s11517-023-02879-y</v>
      </c>
      <c r="X167" s="148"/>
      <c r="Y167" s="148"/>
      <c r="Z167" s="148"/>
      <c r="AA167" s="148"/>
      <c r="AB167" s="148"/>
      <c r="AC167" s="148"/>
      <c r="AD167" s="148"/>
      <c r="AE167" s="148"/>
      <c r="AF167" s="148"/>
      <c r="AG167" s="148"/>
      <c r="AH167" s="148"/>
      <c r="AI167" s="148"/>
      <c r="AJ167" s="148"/>
      <c r="AK167" s="148"/>
      <c r="AL167" s="148"/>
      <c r="AM167" s="148"/>
      <c r="AN167" s="148"/>
    </row>
    <row r="168" spans="1:256" s="133" customFormat="1" ht="39.6">
      <c r="A168" s="153">
        <v>2</v>
      </c>
      <c r="B168" s="154" t="s">
        <v>1329</v>
      </c>
      <c r="C168" s="154" t="s">
        <v>1108</v>
      </c>
      <c r="D168" s="154" t="s">
        <v>1109</v>
      </c>
      <c r="E168" s="154" t="s">
        <v>1116</v>
      </c>
      <c r="F168" s="154" t="s">
        <v>1117</v>
      </c>
      <c r="G168" s="154" t="s">
        <v>1118</v>
      </c>
      <c r="H168" s="154">
        <v>7</v>
      </c>
      <c r="I168" s="154">
        <v>3</v>
      </c>
      <c r="J168" s="154">
        <v>36119</v>
      </c>
      <c r="K168" s="154">
        <v>2023</v>
      </c>
      <c r="L168" s="154" t="s">
        <v>509</v>
      </c>
      <c r="M168" s="155" t="s">
        <v>333</v>
      </c>
      <c r="N168" s="154"/>
      <c r="O168" s="154"/>
      <c r="P168" s="154"/>
      <c r="Q168" s="154" t="s">
        <v>288</v>
      </c>
      <c r="R168" s="154"/>
      <c r="S168" s="154"/>
      <c r="T168" s="154" t="s">
        <v>1119</v>
      </c>
      <c r="U168" s="154" t="s">
        <v>7</v>
      </c>
      <c r="V168" s="154" t="s">
        <v>289</v>
      </c>
      <c r="W168" s="154" t="str">
        <f>HYPERLINK("http://dx.doi.org/10.1063/5.0158791","http://dx.doi.org/10.1063/5.0158791")</f>
        <v>http://dx.doi.org/10.1063/5.0158791</v>
      </c>
      <c r="X168" s="148"/>
      <c r="Y168" s="148"/>
      <c r="Z168" s="148"/>
      <c r="AA168" s="148"/>
      <c r="AB168" s="148"/>
      <c r="AC168" s="148"/>
      <c r="AD168" s="148"/>
      <c r="AE168" s="148"/>
      <c r="AF168" s="148"/>
      <c r="AG168" s="148"/>
      <c r="AH168" s="148"/>
      <c r="AI168" s="148"/>
      <c r="AJ168" s="148"/>
      <c r="AK168" s="148"/>
      <c r="AL168" s="148"/>
      <c r="AM168" s="148"/>
      <c r="AN168" s="148"/>
    </row>
    <row r="169" spans="1:256" s="133" customFormat="1" ht="39.6">
      <c r="A169" s="153">
        <v>3</v>
      </c>
      <c r="B169" s="154" t="s">
        <v>1329</v>
      </c>
      <c r="C169" s="154" t="s">
        <v>1108</v>
      </c>
      <c r="D169" s="154" t="s">
        <v>1120</v>
      </c>
      <c r="E169" s="154" t="s">
        <v>1121</v>
      </c>
      <c r="F169" s="154" t="s">
        <v>1122</v>
      </c>
      <c r="G169" s="154" t="s">
        <v>947</v>
      </c>
      <c r="H169" s="154">
        <v>14</v>
      </c>
      <c r="I169" s="154">
        <v>4</v>
      </c>
      <c r="J169" s="154">
        <v>833</v>
      </c>
      <c r="K169" s="154">
        <v>2023</v>
      </c>
      <c r="L169" s="154" t="s">
        <v>528</v>
      </c>
      <c r="M169" s="155" t="s">
        <v>333</v>
      </c>
      <c r="N169" s="154"/>
      <c r="O169" s="154"/>
      <c r="P169" s="154"/>
      <c r="Q169" s="154" t="s">
        <v>325</v>
      </c>
      <c r="R169" s="154"/>
      <c r="S169" s="154"/>
      <c r="T169" s="154" t="s">
        <v>7</v>
      </c>
      <c r="U169" s="154" t="s">
        <v>8</v>
      </c>
      <c r="V169" s="154" t="s">
        <v>289</v>
      </c>
      <c r="W169" s="154" t="str">
        <f>HYPERLINK("http://dx.doi.org/10.3390/mi14040833","http://dx.doi.org/10.3390/mi14040833")</f>
        <v>http://dx.doi.org/10.3390/mi14040833</v>
      </c>
      <c r="X169" s="148"/>
      <c r="Y169" s="148"/>
      <c r="Z169" s="148"/>
      <c r="AA169" s="148"/>
      <c r="AB169" s="148"/>
      <c r="AC169" s="148"/>
      <c r="AD169" s="148"/>
      <c r="AE169" s="148"/>
      <c r="AF169" s="148"/>
      <c r="AG169" s="148"/>
      <c r="AH169" s="148"/>
      <c r="AI169" s="148"/>
      <c r="AJ169" s="148"/>
      <c r="AK169" s="148"/>
      <c r="AL169" s="148"/>
      <c r="AM169" s="148"/>
      <c r="AN169" s="148"/>
    </row>
    <row r="170" spans="1:256" s="133" customFormat="1" ht="52.95" customHeight="1">
      <c r="A170" s="150">
        <v>4</v>
      </c>
      <c r="B170" s="154" t="s">
        <v>1329</v>
      </c>
      <c r="C170" s="151" t="s">
        <v>1108</v>
      </c>
      <c r="D170" s="151" t="s">
        <v>1120</v>
      </c>
      <c r="E170" s="151" t="s">
        <v>1123</v>
      </c>
      <c r="F170" s="151" t="s">
        <v>1124</v>
      </c>
      <c r="G170" s="151" t="s">
        <v>1125</v>
      </c>
      <c r="H170" s="151">
        <v>12</v>
      </c>
      <c r="I170" s="151">
        <v>3</v>
      </c>
      <c r="J170" s="151" t="s">
        <v>1126</v>
      </c>
      <c r="K170" s="151">
        <v>2023</v>
      </c>
      <c r="L170" s="151" t="s">
        <v>7</v>
      </c>
      <c r="M170" s="152" t="s">
        <v>1264</v>
      </c>
      <c r="N170" s="151"/>
      <c r="O170" s="151"/>
      <c r="P170" s="151"/>
      <c r="Q170" s="151" t="s">
        <v>920</v>
      </c>
      <c r="R170" s="151"/>
      <c r="S170" s="151"/>
      <c r="T170" s="151" t="s">
        <v>1127</v>
      </c>
      <c r="U170" s="151" t="s">
        <v>1128</v>
      </c>
      <c r="V170" s="151" t="s">
        <v>289</v>
      </c>
      <c r="W170" s="151" t="str">
        <f>HYPERLINK("http://dx.doi.org/10.1541/ieejjia.22006702","http://dx.doi.org/10.1541/ieejjia.22006702")</f>
        <v>http://dx.doi.org/10.1541/ieejjia.22006702</v>
      </c>
      <c r="X170" s="148"/>
      <c r="Y170" s="149"/>
      <c r="Z170" s="149"/>
      <c r="AA170" s="149"/>
      <c r="AB170" s="149"/>
      <c r="AC170" s="149"/>
      <c r="AD170" s="149"/>
      <c r="AE170" s="149"/>
      <c r="AF170" s="149"/>
      <c r="AG170" s="149"/>
      <c r="AH170" s="149"/>
      <c r="AI170" s="149"/>
      <c r="AJ170" s="149"/>
      <c r="AK170" s="149"/>
      <c r="AL170" s="149"/>
      <c r="AM170" s="149"/>
      <c r="AN170" s="149"/>
    </row>
    <row r="171" spans="1:256" s="133" customFormat="1" ht="39.6" customHeight="1">
      <c r="A171" s="150">
        <v>5</v>
      </c>
      <c r="B171" s="154" t="s">
        <v>1329</v>
      </c>
      <c r="C171" s="151" t="s">
        <v>1108</v>
      </c>
      <c r="D171" s="151" t="s">
        <v>1129</v>
      </c>
      <c r="E171" s="151" t="s">
        <v>1130</v>
      </c>
      <c r="F171" s="151" t="s">
        <v>1131</v>
      </c>
      <c r="G171" s="151" t="s">
        <v>947</v>
      </c>
      <c r="H171" s="151">
        <v>14</v>
      </c>
      <c r="I171" s="151">
        <v>1</v>
      </c>
      <c r="J171" s="151">
        <v>134</v>
      </c>
      <c r="K171" s="151">
        <v>2023</v>
      </c>
      <c r="L171" s="151" t="s">
        <v>372</v>
      </c>
      <c r="M171" s="152" t="s">
        <v>333</v>
      </c>
      <c r="N171" s="151"/>
      <c r="O171" s="151"/>
      <c r="P171" s="151"/>
      <c r="Q171" s="151" t="s">
        <v>325</v>
      </c>
      <c r="R171" s="151"/>
      <c r="S171" s="151"/>
      <c r="T171" s="151" t="s">
        <v>7</v>
      </c>
      <c r="U171" s="151" t="s">
        <v>8</v>
      </c>
      <c r="V171" s="151" t="s">
        <v>289</v>
      </c>
      <c r="W171" s="151" t="str">
        <f>HYPERLINK("http://dx.doi.org/10.3390/mi14010134","http://dx.doi.org/10.3390/mi14010134")</f>
        <v>http://dx.doi.org/10.3390/mi14010134</v>
      </c>
    </row>
    <row r="172" spans="1:256" s="133" customFormat="1" ht="39.6">
      <c r="A172" s="150">
        <v>6</v>
      </c>
      <c r="B172" s="154" t="s">
        <v>1329</v>
      </c>
      <c r="C172" s="151" t="s">
        <v>1108</v>
      </c>
      <c r="D172" s="151" t="s">
        <v>1129</v>
      </c>
      <c r="E172" s="151" t="s">
        <v>1132</v>
      </c>
      <c r="F172" s="151" t="s">
        <v>1133</v>
      </c>
      <c r="G172" s="151" t="s">
        <v>947</v>
      </c>
      <c r="H172" s="151">
        <v>14</v>
      </c>
      <c r="I172" s="151">
        <v>10</v>
      </c>
      <c r="J172" s="151">
        <v>1958</v>
      </c>
      <c r="K172" s="151">
        <v>2023</v>
      </c>
      <c r="L172" s="151" t="s">
        <v>395</v>
      </c>
      <c r="M172" s="152" t="s">
        <v>333</v>
      </c>
      <c r="N172" s="151"/>
      <c r="O172" s="151"/>
      <c r="P172" s="151"/>
      <c r="Q172" s="151" t="s">
        <v>325</v>
      </c>
      <c r="R172" s="151"/>
      <c r="S172" s="151"/>
      <c r="T172" s="151" t="s">
        <v>7</v>
      </c>
      <c r="U172" s="151" t="s">
        <v>8</v>
      </c>
      <c r="V172" s="151" t="s">
        <v>289</v>
      </c>
      <c r="W172" s="151" t="str">
        <f>HYPERLINK("http://dx.doi.org/10.3390/mi14101958","http://dx.doi.org/10.3390/mi14101958")</f>
        <v>http://dx.doi.org/10.3390/mi14101958</v>
      </c>
      <c r="X172" s="148"/>
      <c r="Y172" s="149"/>
      <c r="Z172" s="149"/>
      <c r="AA172" s="149"/>
      <c r="AB172" s="149"/>
      <c r="AC172" s="149"/>
      <c r="AD172" s="149"/>
      <c r="AE172" s="149"/>
      <c r="AF172" s="149"/>
      <c r="AG172" s="149"/>
      <c r="AH172" s="149"/>
      <c r="AI172" s="149"/>
      <c r="AJ172" s="149"/>
      <c r="AK172" s="149"/>
      <c r="AL172" s="149"/>
      <c r="AM172" s="149"/>
      <c r="AN172" s="149"/>
    </row>
    <row r="173" spans="1:256" s="133" customFormat="1" ht="39.6" customHeight="1">
      <c r="A173" s="150">
        <v>7</v>
      </c>
      <c r="B173" s="154" t="s">
        <v>1329</v>
      </c>
      <c r="C173" s="151" t="s">
        <v>1108</v>
      </c>
      <c r="D173" s="151" t="s">
        <v>1134</v>
      </c>
      <c r="E173" s="151" t="s">
        <v>1135</v>
      </c>
      <c r="F173" s="151" t="s">
        <v>1136</v>
      </c>
      <c r="G173" s="151" t="s">
        <v>32</v>
      </c>
      <c r="H173" s="151">
        <v>13</v>
      </c>
      <c r="I173" s="151">
        <v>19</v>
      </c>
      <c r="J173" s="151">
        <v>2680</v>
      </c>
      <c r="K173" s="151">
        <v>2023</v>
      </c>
      <c r="L173" s="151">
        <v>10</v>
      </c>
      <c r="M173" s="152" t="s">
        <v>333</v>
      </c>
      <c r="N173" s="151"/>
      <c r="O173" s="151"/>
      <c r="P173" s="151"/>
      <c r="Q173" s="151" t="s">
        <v>325</v>
      </c>
      <c r="R173" s="151"/>
      <c r="S173" s="151"/>
      <c r="T173" s="151" t="s">
        <v>7</v>
      </c>
      <c r="U173" s="151" t="s">
        <v>33</v>
      </c>
      <c r="V173" s="151" t="s">
        <v>289</v>
      </c>
      <c r="W173" s="151" t="str">
        <f>HYPERLINK("http://dx.doi.org/10.3390/nano13192680","http://dx.doi.org/10.3390/nano13192680")</f>
        <v>http://dx.doi.org/10.3390/nano13192680</v>
      </c>
    </row>
    <row r="174" spans="1:256" s="133" customFormat="1" ht="52.95" customHeight="1">
      <c r="A174" s="143" t="s">
        <v>1347</v>
      </c>
      <c r="B174" s="136" t="s">
        <v>1331</v>
      </c>
      <c r="C174" s="136" t="s">
        <v>1333</v>
      </c>
      <c r="D174" s="136" t="s">
        <v>1069</v>
      </c>
      <c r="E174" s="136" t="s">
        <v>1070</v>
      </c>
      <c r="F174" s="136" t="s">
        <v>1071</v>
      </c>
      <c r="G174" s="136" t="s">
        <v>1072</v>
      </c>
      <c r="H174" s="136" t="s">
        <v>1073</v>
      </c>
      <c r="I174" s="136" t="s">
        <v>190</v>
      </c>
      <c r="J174" s="136" t="s">
        <v>1074</v>
      </c>
      <c r="K174" s="136" t="s">
        <v>260</v>
      </c>
      <c r="L174" s="136" t="s">
        <v>9</v>
      </c>
      <c r="M174" s="136" t="s">
        <v>261</v>
      </c>
      <c r="N174" s="136"/>
      <c r="O174" s="136"/>
      <c r="P174" s="136"/>
      <c r="Q174" s="136" t="s">
        <v>270</v>
      </c>
      <c r="R174" s="136"/>
      <c r="S174" s="136"/>
      <c r="T174" s="136" t="s">
        <v>1075</v>
      </c>
      <c r="U174" s="136" t="s">
        <v>1076</v>
      </c>
      <c r="V174" s="136" t="s">
        <v>263</v>
      </c>
      <c r="W174" s="136" t="s">
        <v>1077</v>
      </c>
    </row>
    <row r="175" spans="1:256" s="133" customFormat="1" ht="27.6">
      <c r="A175" s="143" t="s">
        <v>1348</v>
      </c>
      <c r="B175" s="136" t="s">
        <v>1331</v>
      </c>
      <c r="C175" s="136" t="s">
        <v>1333</v>
      </c>
      <c r="D175" s="136" t="s">
        <v>1069</v>
      </c>
      <c r="E175" s="136" t="s">
        <v>1078</v>
      </c>
      <c r="F175" s="136" t="s">
        <v>1079</v>
      </c>
      <c r="G175" s="136" t="s">
        <v>1080</v>
      </c>
      <c r="H175" s="136" t="s">
        <v>192</v>
      </c>
      <c r="I175" s="136"/>
      <c r="J175" s="136" t="s">
        <v>1081</v>
      </c>
      <c r="K175" s="136" t="s">
        <v>260</v>
      </c>
      <c r="L175" s="136" t="s">
        <v>58</v>
      </c>
      <c r="M175" s="136" t="s">
        <v>779</v>
      </c>
      <c r="N175" s="136"/>
      <c r="O175" s="136"/>
      <c r="P175" s="136"/>
      <c r="Q175" s="136" t="s">
        <v>270</v>
      </c>
      <c r="R175" s="136"/>
      <c r="S175" s="136"/>
      <c r="T175" s="136" t="s">
        <v>487</v>
      </c>
      <c r="U175" s="136" t="s">
        <v>1082</v>
      </c>
      <c r="V175" s="136" t="s">
        <v>263</v>
      </c>
      <c r="W175" s="136" t="s">
        <v>1083</v>
      </c>
      <c r="X175" s="135"/>
      <c r="Y175" s="134"/>
      <c r="Z175" s="134"/>
      <c r="AA175" s="134"/>
      <c r="AB175" s="134"/>
      <c r="AC175" s="134"/>
      <c r="AD175" s="134"/>
      <c r="AE175" s="134"/>
      <c r="AF175" s="134"/>
      <c r="AG175" s="134"/>
      <c r="AH175" s="134"/>
      <c r="AI175" s="134"/>
      <c r="AJ175" s="134"/>
      <c r="AK175" s="134"/>
      <c r="AL175" s="134"/>
      <c r="AM175" s="134"/>
      <c r="AN175" s="134"/>
    </row>
    <row r="176" spans="1:256" s="133" customFormat="1" ht="39.6" customHeight="1">
      <c r="A176" s="150">
        <v>10</v>
      </c>
      <c r="B176" s="154" t="s">
        <v>1329</v>
      </c>
      <c r="C176" s="151" t="s">
        <v>1108</v>
      </c>
      <c r="D176" s="151" t="s">
        <v>1137</v>
      </c>
      <c r="E176" s="151" t="s">
        <v>1138</v>
      </c>
      <c r="F176" s="151" t="s">
        <v>1139</v>
      </c>
      <c r="G176" s="151" t="s">
        <v>1140</v>
      </c>
      <c r="H176" s="151">
        <v>59</v>
      </c>
      <c r="I176" s="151">
        <v>11</v>
      </c>
      <c r="J176" s="151" t="s">
        <v>1141</v>
      </c>
      <c r="K176" s="151">
        <v>2023</v>
      </c>
      <c r="L176" s="151" t="s">
        <v>665</v>
      </c>
      <c r="M176" s="152" t="s">
        <v>333</v>
      </c>
      <c r="N176" s="151"/>
      <c r="O176" s="151"/>
      <c r="P176" s="151"/>
      <c r="Q176" s="151" t="s">
        <v>288</v>
      </c>
      <c r="R176" s="151"/>
      <c r="S176" s="151"/>
      <c r="T176" s="151" t="s">
        <v>1142</v>
      </c>
      <c r="U176" s="151" t="s">
        <v>1143</v>
      </c>
      <c r="V176" s="151" t="s">
        <v>289</v>
      </c>
      <c r="W176" s="151" t="str">
        <f>HYPERLINK("http://dx.doi.org/10.1049/ell2.12837","http://dx.doi.org/10.1049/ell2.12837")</f>
        <v>http://dx.doi.org/10.1049/ell2.12837</v>
      </c>
    </row>
    <row r="177" spans="1:256" s="133" customFormat="1" ht="39.6" customHeight="1">
      <c r="A177" s="164" t="s">
        <v>1351</v>
      </c>
      <c r="B177" s="136" t="s">
        <v>1331</v>
      </c>
      <c r="C177" s="136" t="s">
        <v>1333</v>
      </c>
      <c r="D177" s="136" t="s">
        <v>1084</v>
      </c>
      <c r="E177" s="136" t="s">
        <v>1085</v>
      </c>
      <c r="F177" s="136" t="s">
        <v>1086</v>
      </c>
      <c r="G177" s="136" t="s">
        <v>1087</v>
      </c>
      <c r="H177" s="136" t="s">
        <v>200</v>
      </c>
      <c r="I177" s="136" t="s">
        <v>1088</v>
      </c>
      <c r="J177" s="136" t="s">
        <v>1089</v>
      </c>
      <c r="K177" s="136" t="s">
        <v>260</v>
      </c>
      <c r="L177" s="136" t="s">
        <v>194</v>
      </c>
      <c r="M177" s="136" t="s">
        <v>261</v>
      </c>
      <c r="N177" s="136"/>
      <c r="O177" s="136"/>
      <c r="P177" s="136"/>
      <c r="Q177" s="136" t="s">
        <v>270</v>
      </c>
      <c r="R177" s="136"/>
      <c r="S177" s="136"/>
      <c r="T177" s="136" t="s">
        <v>1090</v>
      </c>
      <c r="U177" s="136" t="s">
        <v>487</v>
      </c>
      <c r="V177" s="136" t="s">
        <v>263</v>
      </c>
      <c r="W177" s="136" t="s">
        <v>1091</v>
      </c>
      <c r="X177" s="135"/>
      <c r="Y177" s="134"/>
      <c r="Z177" s="134"/>
      <c r="AA177" s="134"/>
      <c r="AB177" s="134"/>
      <c r="AC177" s="134"/>
      <c r="AD177" s="134"/>
      <c r="AE177" s="134"/>
      <c r="AF177" s="134"/>
      <c r="AG177" s="134"/>
      <c r="AH177" s="134"/>
      <c r="AI177" s="134"/>
      <c r="AJ177" s="134"/>
      <c r="AK177" s="134"/>
      <c r="AL177" s="134"/>
      <c r="AM177" s="134"/>
      <c r="AN177" s="134"/>
    </row>
    <row r="178" spans="1:256" s="133" customFormat="1" ht="39.6">
      <c r="A178" s="164" t="s">
        <v>1352</v>
      </c>
      <c r="B178" s="136" t="s">
        <v>1331</v>
      </c>
      <c r="C178" s="136" t="s">
        <v>1333</v>
      </c>
      <c r="D178" s="136" t="s">
        <v>1084</v>
      </c>
      <c r="E178" s="136" t="s">
        <v>1092</v>
      </c>
      <c r="F178" s="136" t="s">
        <v>1093</v>
      </c>
      <c r="G178" s="136" t="s">
        <v>1094</v>
      </c>
      <c r="H178" s="136" t="s">
        <v>479</v>
      </c>
      <c r="I178" s="136" t="s">
        <v>1095</v>
      </c>
      <c r="J178" s="136" t="s">
        <v>1096</v>
      </c>
      <c r="K178" s="136" t="s">
        <v>260</v>
      </c>
      <c r="L178" s="136" t="s">
        <v>194</v>
      </c>
      <c r="M178" s="136" t="s">
        <v>261</v>
      </c>
      <c r="N178" s="136"/>
      <c r="O178" s="136"/>
      <c r="P178" s="136"/>
      <c r="Q178" s="136" t="s">
        <v>197</v>
      </c>
      <c r="R178" s="136"/>
      <c r="S178" s="136"/>
      <c r="T178" s="136" t="s">
        <v>1097</v>
      </c>
      <c r="U178" s="136" t="s">
        <v>1097</v>
      </c>
      <c r="V178" s="136" t="s">
        <v>263</v>
      </c>
      <c r="W178" s="136" t="s">
        <v>1098</v>
      </c>
      <c r="X178" s="135"/>
      <c r="Y178" s="134"/>
      <c r="Z178" s="134"/>
      <c r="AA178" s="134"/>
      <c r="AB178" s="134"/>
      <c r="AC178" s="134"/>
      <c r="AD178" s="134"/>
      <c r="AE178" s="134"/>
      <c r="AF178" s="134"/>
      <c r="AG178" s="134"/>
      <c r="AH178" s="134"/>
      <c r="AI178" s="134"/>
      <c r="AJ178" s="134"/>
      <c r="AK178" s="134"/>
      <c r="AL178" s="134"/>
      <c r="AM178" s="134"/>
      <c r="AN178" s="134"/>
    </row>
    <row r="179" spans="1:256" s="133" customFormat="1" ht="26.4" customHeight="1">
      <c r="A179" s="164" t="s">
        <v>1353</v>
      </c>
      <c r="B179" s="136" t="s">
        <v>1331</v>
      </c>
      <c r="C179" s="136" t="s">
        <v>1333</v>
      </c>
      <c r="D179" s="136" t="s">
        <v>1084</v>
      </c>
      <c r="E179" s="136" t="s">
        <v>1099</v>
      </c>
      <c r="F179" s="136" t="s">
        <v>1100</v>
      </c>
      <c r="G179" s="136" t="s">
        <v>1101</v>
      </c>
      <c r="H179" s="136" t="s">
        <v>1102</v>
      </c>
      <c r="I179" s="136" t="s">
        <v>1103</v>
      </c>
      <c r="J179" s="136" t="s">
        <v>1104</v>
      </c>
      <c r="K179" s="136" t="s">
        <v>260</v>
      </c>
      <c r="L179" s="136" t="s">
        <v>202</v>
      </c>
      <c r="M179" s="136" t="s">
        <v>261</v>
      </c>
      <c r="N179" s="136"/>
      <c r="O179" s="136"/>
      <c r="P179" s="136"/>
      <c r="Q179" s="136" t="s">
        <v>270</v>
      </c>
      <c r="R179" s="136"/>
      <c r="S179" s="136"/>
      <c r="T179" s="136" t="s">
        <v>1105</v>
      </c>
      <c r="U179" s="136" t="s">
        <v>1106</v>
      </c>
      <c r="V179" s="136" t="s">
        <v>263</v>
      </c>
      <c r="W179" s="136" t="s">
        <v>1107</v>
      </c>
      <c r="X179" s="135"/>
      <c r="Y179" s="134"/>
      <c r="Z179" s="134"/>
      <c r="AA179" s="134"/>
      <c r="AB179" s="134"/>
      <c r="AC179" s="134"/>
      <c r="AD179" s="134"/>
      <c r="AE179" s="134"/>
      <c r="AF179" s="134"/>
      <c r="AG179" s="134"/>
      <c r="AH179" s="134"/>
      <c r="AI179" s="134"/>
      <c r="AJ179" s="134"/>
      <c r="AK179" s="134"/>
      <c r="AL179" s="134"/>
      <c r="AM179" s="134"/>
      <c r="AN179" s="134"/>
    </row>
    <row r="180" spans="1:256" s="133" customFormat="1" ht="39.6" customHeight="1">
      <c r="A180" s="150">
        <v>14</v>
      </c>
      <c r="B180" s="154" t="s">
        <v>1329</v>
      </c>
      <c r="C180" s="151" t="s">
        <v>1108</v>
      </c>
      <c r="D180" s="151" t="s">
        <v>1144</v>
      </c>
      <c r="E180" s="151" t="s">
        <v>1145</v>
      </c>
      <c r="F180" s="151" t="s">
        <v>1146</v>
      </c>
      <c r="G180" s="151" t="s">
        <v>1147</v>
      </c>
      <c r="H180" s="151">
        <v>11</v>
      </c>
      <c r="I180" s="151">
        <v>6</v>
      </c>
      <c r="J180" s="151"/>
      <c r="K180" s="151">
        <v>2023</v>
      </c>
      <c r="L180" s="151" t="s">
        <v>338</v>
      </c>
      <c r="M180" s="152" t="s">
        <v>333</v>
      </c>
      <c r="N180" s="151"/>
      <c r="O180" s="151"/>
      <c r="P180" s="151"/>
      <c r="Q180" s="151" t="s">
        <v>396</v>
      </c>
      <c r="R180" s="151"/>
      <c r="S180" s="151"/>
      <c r="T180" s="151" t="s">
        <v>1148</v>
      </c>
      <c r="U180" s="151" t="s">
        <v>7</v>
      </c>
      <c r="V180" s="151" t="s">
        <v>289</v>
      </c>
      <c r="W180" s="151" t="str">
        <f>HYPERLINK("http://dx.doi.org/10.1002/adom.202201906","http://dx.doi.org/10.1002/adom.202201906")</f>
        <v>http://dx.doi.org/10.1002/adom.202201906</v>
      </c>
      <c r="X180" s="148"/>
      <c r="Y180" s="149"/>
      <c r="Z180" s="149"/>
      <c r="AA180" s="149"/>
      <c r="AB180" s="149"/>
      <c r="AC180" s="149"/>
      <c r="AD180" s="149"/>
      <c r="AE180" s="149"/>
      <c r="AF180" s="149"/>
      <c r="AG180" s="149"/>
      <c r="AH180" s="149"/>
      <c r="AI180" s="149"/>
      <c r="AJ180" s="149"/>
      <c r="AK180" s="149"/>
      <c r="AL180" s="149"/>
      <c r="AM180" s="149"/>
      <c r="AN180" s="149"/>
    </row>
    <row r="181" spans="1:256" s="133" customFormat="1" ht="39.6">
      <c r="A181" s="150">
        <v>15</v>
      </c>
      <c r="B181" s="154" t="s">
        <v>1329</v>
      </c>
      <c r="C181" s="156" t="s">
        <v>1108</v>
      </c>
      <c r="D181" s="151" t="s">
        <v>1149</v>
      </c>
      <c r="E181" s="155" t="s">
        <v>1150</v>
      </c>
      <c r="F181" s="155" t="s">
        <v>1151</v>
      </c>
      <c r="G181" s="155" t="s">
        <v>1147</v>
      </c>
      <c r="H181" s="155">
        <v>11</v>
      </c>
      <c r="I181" s="155">
        <v>24</v>
      </c>
      <c r="J181" s="155">
        <v>2301841</v>
      </c>
      <c r="K181" s="155">
        <v>2023</v>
      </c>
      <c r="L181" s="155" t="s">
        <v>1152</v>
      </c>
      <c r="M181" s="155" t="s">
        <v>333</v>
      </c>
      <c r="N181" s="155"/>
      <c r="O181" s="155"/>
      <c r="P181" s="155"/>
      <c r="Q181" s="155" t="s">
        <v>396</v>
      </c>
      <c r="R181" s="155"/>
      <c r="S181" s="155"/>
      <c r="T181" s="155" t="s">
        <v>1148</v>
      </c>
      <c r="U181" s="155" t="s">
        <v>7</v>
      </c>
      <c r="V181" s="155" t="s">
        <v>289</v>
      </c>
      <c r="W181" s="155" t="str">
        <f>HYPERLINK("http://dx.doi.org/10.1002/adom.202301841","http://dx.doi.org/10.1002/adom.202301841")</f>
        <v>http://dx.doi.org/10.1002/adom.202301841</v>
      </c>
      <c r="X181" s="148"/>
      <c r="Y181" s="149"/>
      <c r="Z181" s="149"/>
      <c r="AA181" s="149"/>
      <c r="AB181" s="149"/>
      <c r="AC181" s="149"/>
      <c r="AD181" s="149"/>
      <c r="AE181" s="149"/>
      <c r="AF181" s="149"/>
      <c r="AG181" s="149"/>
      <c r="AH181" s="149"/>
      <c r="AI181" s="149"/>
      <c r="AJ181" s="149"/>
      <c r="AK181" s="149"/>
      <c r="AL181" s="149"/>
      <c r="AM181" s="149"/>
      <c r="AN181" s="149"/>
    </row>
    <row r="182" spans="1:256" s="4" customFormat="1" ht="21">
      <c r="A182" s="110"/>
      <c r="B182" s="110"/>
      <c r="C182" s="145" t="s">
        <v>1289</v>
      </c>
      <c r="D182" s="109"/>
      <c r="E182" s="111"/>
      <c r="F182" s="141" t="s">
        <v>1334</v>
      </c>
      <c r="G182" s="111"/>
      <c r="H182" s="110"/>
      <c r="I182" s="110"/>
      <c r="J182" s="110"/>
      <c r="K182" s="110"/>
      <c r="L182" s="110"/>
      <c r="M182" s="110"/>
      <c r="N182" s="109"/>
      <c r="O182" s="110"/>
      <c r="P182" s="110"/>
      <c r="Q182" s="109"/>
      <c r="R182" s="110"/>
      <c r="S182" s="110"/>
      <c r="T182" s="110"/>
      <c r="U182" s="110"/>
      <c r="V182" s="110"/>
      <c r="W182" s="112"/>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c r="EY182" s="3"/>
      <c r="EZ182" s="3"/>
      <c r="FA182" s="3"/>
      <c r="FB182" s="3"/>
      <c r="FC182" s="3"/>
      <c r="FD182" s="3"/>
      <c r="FE182" s="3"/>
      <c r="FF182" s="3"/>
      <c r="FG182" s="3"/>
      <c r="FH182" s="3"/>
      <c r="FI182" s="3"/>
      <c r="FJ182" s="3"/>
      <c r="FK182" s="3"/>
      <c r="FL182" s="3"/>
      <c r="FM182" s="3"/>
      <c r="FN182" s="3"/>
      <c r="FO182" s="3"/>
      <c r="FP182" s="3"/>
      <c r="FQ182" s="3"/>
      <c r="FR182" s="3"/>
      <c r="FS182" s="3"/>
      <c r="FT182" s="3"/>
      <c r="FU182" s="3"/>
      <c r="FV182" s="3"/>
      <c r="FW182" s="3"/>
      <c r="FX182" s="3"/>
      <c r="FY182" s="3"/>
      <c r="FZ182" s="3"/>
      <c r="GA182" s="3"/>
      <c r="GB182" s="3"/>
      <c r="GC182" s="3"/>
      <c r="GD182" s="3"/>
      <c r="GE182" s="3"/>
      <c r="GF182" s="3"/>
      <c r="GG182" s="3"/>
      <c r="GH182" s="3"/>
      <c r="GI182" s="3"/>
      <c r="GJ182" s="3"/>
      <c r="GK182" s="3"/>
      <c r="GL182" s="3"/>
      <c r="GM182" s="3"/>
      <c r="GN182" s="3"/>
      <c r="GO182" s="3"/>
      <c r="GP182" s="3"/>
      <c r="GQ182" s="3"/>
      <c r="GR182" s="3"/>
      <c r="GS182" s="3"/>
      <c r="GT182" s="3"/>
      <c r="GU182" s="3"/>
      <c r="GV182" s="3"/>
      <c r="GW182" s="3"/>
      <c r="GX182" s="3"/>
      <c r="GY182" s="3"/>
      <c r="GZ182" s="3"/>
      <c r="HA182" s="3"/>
      <c r="HB182" s="3"/>
      <c r="HC182" s="3"/>
      <c r="HD182" s="3"/>
      <c r="HE182" s="3"/>
      <c r="HF182" s="3"/>
      <c r="HG182" s="3"/>
      <c r="HH182" s="3"/>
      <c r="HI182" s="3"/>
      <c r="HJ182" s="3"/>
      <c r="HK182" s="3"/>
      <c r="HL182" s="3"/>
      <c r="HM182" s="3"/>
      <c r="HN182" s="3"/>
      <c r="HO182" s="3"/>
      <c r="HP182" s="3"/>
      <c r="HQ182" s="3"/>
      <c r="HR182" s="3"/>
      <c r="HS182" s="3"/>
      <c r="HT182" s="3"/>
      <c r="HU182" s="3"/>
      <c r="HV182" s="3"/>
      <c r="HW182" s="3"/>
      <c r="HX182" s="3"/>
      <c r="HY182" s="3"/>
      <c r="HZ182" s="3"/>
      <c r="IA182" s="3"/>
      <c r="IB182" s="3"/>
      <c r="IC182" s="3"/>
      <c r="ID182" s="3"/>
      <c r="IE182" s="3"/>
      <c r="IF182" s="3"/>
      <c r="IG182" s="3"/>
      <c r="IH182" s="3"/>
      <c r="II182" s="3"/>
      <c r="IJ182" s="3"/>
      <c r="IK182" s="3"/>
      <c r="IL182" s="3"/>
      <c r="IM182" s="3"/>
      <c r="IN182" s="3"/>
      <c r="IO182" s="3"/>
      <c r="IP182" s="3"/>
      <c r="IQ182" s="3"/>
      <c r="IR182" s="3"/>
      <c r="IS182" s="3"/>
      <c r="IT182" s="3"/>
      <c r="IU182" s="3"/>
      <c r="IV182" s="3"/>
    </row>
    <row r="183" spans="1:256" s="133" customFormat="1" ht="39.6" customHeight="1">
      <c r="A183" s="143" t="s">
        <v>1295</v>
      </c>
      <c r="B183" s="136" t="s">
        <v>1335</v>
      </c>
      <c r="C183" s="136" t="s">
        <v>1336</v>
      </c>
      <c r="D183" s="136" t="s">
        <v>1153</v>
      </c>
      <c r="E183" s="137" t="s">
        <v>1154</v>
      </c>
      <c r="F183" s="136" t="s">
        <v>1155</v>
      </c>
      <c r="G183" s="136" t="s">
        <v>1156</v>
      </c>
      <c r="H183" s="136" t="s">
        <v>1157</v>
      </c>
      <c r="I183" s="136" t="s">
        <v>187</v>
      </c>
      <c r="J183" s="136" t="s">
        <v>1158</v>
      </c>
      <c r="K183" s="136" t="s">
        <v>260</v>
      </c>
      <c r="L183" s="136" t="s">
        <v>73</v>
      </c>
      <c r="M183" s="136" t="s">
        <v>261</v>
      </c>
      <c r="N183" s="136"/>
      <c r="O183" s="136"/>
      <c r="P183" s="136"/>
      <c r="Q183" s="136" t="s">
        <v>270</v>
      </c>
      <c r="R183" s="136"/>
      <c r="S183" s="136"/>
      <c r="T183" s="136" t="s">
        <v>1159</v>
      </c>
      <c r="U183" s="136" t="s">
        <v>1160</v>
      </c>
      <c r="V183" s="136" t="s">
        <v>263</v>
      </c>
      <c r="W183" s="136" t="s">
        <v>1161</v>
      </c>
      <c r="X183" s="135"/>
      <c r="Y183" s="134"/>
      <c r="Z183" s="134"/>
      <c r="AA183" s="134"/>
      <c r="AB183" s="134"/>
      <c r="AC183" s="134"/>
      <c r="AD183" s="134"/>
      <c r="AE183" s="134"/>
      <c r="AF183" s="134"/>
      <c r="AG183" s="134"/>
      <c r="AH183" s="134"/>
      <c r="AI183" s="134"/>
      <c r="AJ183" s="134"/>
      <c r="AK183" s="134"/>
      <c r="AL183" s="134"/>
      <c r="AM183" s="134"/>
      <c r="AN183" s="134"/>
    </row>
    <row r="184" spans="1:256" s="133" customFormat="1" ht="46.2" customHeight="1">
      <c r="A184" s="150">
        <v>2</v>
      </c>
      <c r="B184" s="151" t="s">
        <v>1337</v>
      </c>
      <c r="C184" s="156" t="s">
        <v>1162</v>
      </c>
      <c r="D184" s="151" t="s">
        <v>1163</v>
      </c>
      <c r="E184" s="163" t="s">
        <v>1164</v>
      </c>
      <c r="F184" s="151" t="s">
        <v>1165</v>
      </c>
      <c r="G184" s="151" t="s">
        <v>1166</v>
      </c>
      <c r="H184" s="151">
        <v>45</v>
      </c>
      <c r="I184" s="151">
        <v>1</v>
      </c>
      <c r="J184" s="151" t="s">
        <v>1167</v>
      </c>
      <c r="K184" s="151">
        <v>2023</v>
      </c>
      <c r="L184" s="151" t="s">
        <v>1168</v>
      </c>
      <c r="M184" s="152" t="s">
        <v>2</v>
      </c>
      <c r="N184" s="151"/>
      <c r="O184" s="151"/>
      <c r="P184" s="151"/>
      <c r="Q184" s="151" t="s">
        <v>288</v>
      </c>
      <c r="R184" s="151"/>
      <c r="S184" s="151"/>
      <c r="T184" s="151" t="s">
        <v>1169</v>
      </c>
      <c r="U184" s="151" t="s">
        <v>1170</v>
      </c>
      <c r="V184" s="151" t="s">
        <v>289</v>
      </c>
      <c r="W184" s="151" t="str">
        <f>HYPERLINK("http://dx.doi.org/10.1016/j.jpolmod.2022.11.008","http://dx.doi.org/10.1016/j.jpolmod.2022.11.008")</f>
        <v>http://dx.doi.org/10.1016/j.jpolmod.2022.11.008</v>
      </c>
      <c r="X184" s="148"/>
      <c r="Y184" s="149"/>
      <c r="Z184" s="149"/>
      <c r="AA184" s="149"/>
      <c r="AB184" s="149"/>
      <c r="AC184" s="149"/>
      <c r="AD184" s="149"/>
      <c r="AE184" s="149"/>
      <c r="AF184" s="149"/>
      <c r="AG184" s="149"/>
      <c r="AH184" s="149"/>
      <c r="AI184" s="149"/>
      <c r="AJ184" s="149"/>
      <c r="AK184" s="149"/>
      <c r="AL184" s="149"/>
      <c r="AM184" s="149"/>
      <c r="AN184" s="149"/>
    </row>
    <row r="185" spans="1:256" s="4" customFormat="1" ht="21">
      <c r="A185" s="110"/>
      <c r="B185" s="110"/>
      <c r="C185" s="145" t="s">
        <v>1290</v>
      </c>
      <c r="D185" s="109"/>
      <c r="E185" s="111"/>
      <c r="F185" s="141" t="s">
        <v>1291</v>
      </c>
      <c r="G185" s="111"/>
      <c r="H185" s="110"/>
      <c r="I185" s="110"/>
      <c r="J185" s="110"/>
      <c r="K185" s="110"/>
      <c r="L185" s="110"/>
      <c r="M185" s="110"/>
      <c r="N185" s="109"/>
      <c r="O185" s="110"/>
      <c r="P185" s="110"/>
      <c r="Q185" s="109"/>
      <c r="R185" s="110"/>
      <c r="S185" s="110"/>
      <c r="T185" s="110"/>
      <c r="U185" s="110"/>
      <c r="V185" s="110"/>
      <c r="W185" s="112"/>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c r="EY185" s="3"/>
      <c r="EZ185" s="3"/>
      <c r="FA185" s="3"/>
      <c r="FB185" s="3"/>
      <c r="FC185" s="3"/>
      <c r="FD185" s="3"/>
      <c r="FE185" s="3"/>
      <c r="FF185" s="3"/>
      <c r="FG185" s="3"/>
      <c r="FH185" s="3"/>
      <c r="FI185" s="3"/>
      <c r="FJ185" s="3"/>
      <c r="FK185" s="3"/>
      <c r="FL185" s="3"/>
      <c r="FM185" s="3"/>
      <c r="FN185" s="3"/>
      <c r="FO185" s="3"/>
      <c r="FP185" s="3"/>
      <c r="FQ185" s="3"/>
      <c r="FR185" s="3"/>
      <c r="FS185" s="3"/>
      <c r="FT185" s="3"/>
      <c r="FU185" s="3"/>
      <c r="FV185" s="3"/>
      <c r="FW185" s="3"/>
      <c r="FX185" s="3"/>
      <c r="FY185" s="3"/>
      <c r="FZ185" s="3"/>
      <c r="GA185" s="3"/>
      <c r="GB185" s="3"/>
      <c r="GC185" s="3"/>
      <c r="GD185" s="3"/>
      <c r="GE185" s="3"/>
      <c r="GF185" s="3"/>
      <c r="GG185" s="3"/>
      <c r="GH185" s="3"/>
      <c r="GI185" s="3"/>
      <c r="GJ185" s="3"/>
      <c r="GK185" s="3"/>
      <c r="GL185" s="3"/>
      <c r="GM185" s="3"/>
      <c r="GN185" s="3"/>
      <c r="GO185" s="3"/>
      <c r="GP185" s="3"/>
      <c r="GQ185" s="3"/>
      <c r="GR185" s="3"/>
      <c r="GS185" s="3"/>
      <c r="GT185" s="3"/>
      <c r="GU185" s="3"/>
      <c r="GV185" s="3"/>
      <c r="GW185" s="3"/>
      <c r="GX185" s="3"/>
      <c r="GY185" s="3"/>
      <c r="GZ185" s="3"/>
      <c r="HA185" s="3"/>
      <c r="HB185" s="3"/>
      <c r="HC185" s="3"/>
      <c r="HD185" s="3"/>
      <c r="HE185" s="3"/>
      <c r="HF185" s="3"/>
      <c r="HG185" s="3"/>
      <c r="HH185" s="3"/>
      <c r="HI185" s="3"/>
      <c r="HJ185" s="3"/>
      <c r="HK185" s="3"/>
      <c r="HL185" s="3"/>
      <c r="HM185" s="3"/>
      <c r="HN185" s="3"/>
      <c r="HO185" s="3"/>
      <c r="HP185" s="3"/>
      <c r="HQ185" s="3"/>
      <c r="HR185" s="3"/>
      <c r="HS185" s="3"/>
      <c r="HT185" s="3"/>
      <c r="HU185" s="3"/>
      <c r="HV185" s="3"/>
      <c r="HW185" s="3"/>
      <c r="HX185" s="3"/>
      <c r="HY185" s="3"/>
      <c r="HZ185" s="3"/>
      <c r="IA185" s="3"/>
      <c r="IB185" s="3"/>
      <c r="IC185" s="3"/>
      <c r="ID185" s="3"/>
      <c r="IE185" s="3"/>
      <c r="IF185" s="3"/>
      <c r="IG185" s="3"/>
      <c r="IH185" s="3"/>
      <c r="II185" s="3"/>
      <c r="IJ185" s="3"/>
      <c r="IK185" s="3"/>
      <c r="IL185" s="3"/>
      <c r="IM185" s="3"/>
      <c r="IN185" s="3"/>
      <c r="IO185" s="3"/>
      <c r="IP185" s="3"/>
      <c r="IQ185" s="3"/>
      <c r="IR185" s="3"/>
      <c r="IS185" s="3"/>
      <c r="IT185" s="3"/>
      <c r="IU185" s="3"/>
      <c r="IV185" s="3"/>
    </row>
    <row r="186" spans="1:256" s="133" customFormat="1" ht="66">
      <c r="A186" s="150">
        <v>1</v>
      </c>
      <c r="B186" s="151" t="s">
        <v>1338</v>
      </c>
      <c r="C186" s="151" t="s">
        <v>1220</v>
      </c>
      <c r="D186" s="151" t="s">
        <v>1221</v>
      </c>
      <c r="E186" s="151" t="s">
        <v>1222</v>
      </c>
      <c r="F186" s="151" t="s">
        <v>1223</v>
      </c>
      <c r="G186" s="151" t="s">
        <v>1224</v>
      </c>
      <c r="H186" s="151">
        <v>60</v>
      </c>
      <c r="I186" s="151" t="s">
        <v>7</v>
      </c>
      <c r="J186" s="151">
        <v>469580000000000</v>
      </c>
      <c r="K186" s="151">
        <v>2023</v>
      </c>
      <c r="L186" s="151" t="s">
        <v>7</v>
      </c>
      <c r="M186" s="152" t="s">
        <v>339</v>
      </c>
      <c r="N186" s="151"/>
      <c r="O186" s="151"/>
      <c r="P186" s="151"/>
      <c r="Q186" s="151" t="s">
        <v>288</v>
      </c>
      <c r="R186" s="151"/>
      <c r="S186" s="151"/>
      <c r="T186" s="151" t="s">
        <v>1225</v>
      </c>
      <c r="U186" s="151" t="s">
        <v>1226</v>
      </c>
      <c r="V186" s="151" t="s">
        <v>289</v>
      </c>
      <c r="W186" s="151" t="str">
        <f>HYPERLINK("http://dx.doi.org/10.1177/00469580231155290","http://dx.doi.org/10.1177/00469580231155290")</f>
        <v>http://dx.doi.org/10.1177/00469580231155290</v>
      </c>
      <c r="X186" s="148"/>
      <c r="Y186" s="149"/>
      <c r="Z186" s="149"/>
      <c r="AA186" s="149"/>
      <c r="AB186" s="149"/>
      <c r="AC186" s="149"/>
      <c r="AD186" s="149"/>
      <c r="AE186" s="149"/>
      <c r="AF186" s="149"/>
      <c r="AG186" s="149"/>
      <c r="AH186" s="149"/>
      <c r="AI186" s="149"/>
      <c r="AJ186" s="149"/>
      <c r="AK186" s="149"/>
      <c r="AL186" s="149"/>
      <c r="AM186" s="149"/>
      <c r="AN186" s="149"/>
    </row>
    <row r="187" spans="1:256" s="133" customFormat="1" ht="39.6" customHeight="1">
      <c r="A187" s="143" t="s">
        <v>1296</v>
      </c>
      <c r="B187" s="136" t="s">
        <v>1339</v>
      </c>
      <c r="C187" s="136" t="s">
        <v>1340</v>
      </c>
      <c r="D187" s="136" t="s">
        <v>1227</v>
      </c>
      <c r="E187" s="136" t="s">
        <v>1228</v>
      </c>
      <c r="F187" s="136" t="s">
        <v>1229</v>
      </c>
      <c r="G187" s="136" t="s">
        <v>1230</v>
      </c>
      <c r="H187" s="136" t="s">
        <v>185</v>
      </c>
      <c r="I187" s="136" t="s">
        <v>185</v>
      </c>
      <c r="J187" s="136" t="s">
        <v>1231</v>
      </c>
      <c r="K187" s="136" t="s">
        <v>260</v>
      </c>
      <c r="L187" s="136" t="s">
        <v>1232</v>
      </c>
      <c r="M187" s="136" t="s">
        <v>1308</v>
      </c>
      <c r="N187" s="136"/>
      <c r="O187" s="136"/>
      <c r="P187" s="136"/>
      <c r="Q187" s="136" t="s">
        <v>1233</v>
      </c>
      <c r="R187" s="136"/>
      <c r="S187" s="136"/>
      <c r="T187" s="136" t="s">
        <v>1234</v>
      </c>
      <c r="U187" s="136"/>
      <c r="V187" s="136" t="s">
        <v>263</v>
      </c>
      <c r="W187" s="146" t="s">
        <v>1235</v>
      </c>
    </row>
    <row r="188" spans="1:256" s="133" customFormat="1" ht="53.4">
      <c r="A188" s="143" t="s">
        <v>1345</v>
      </c>
      <c r="B188" s="136" t="s">
        <v>1335</v>
      </c>
      <c r="C188" s="136" t="s">
        <v>1340</v>
      </c>
      <c r="D188" s="136" t="s">
        <v>1171</v>
      </c>
      <c r="E188" s="136" t="s">
        <v>1172</v>
      </c>
      <c r="F188" s="136" t="s">
        <v>1173</v>
      </c>
      <c r="G188" s="136" t="s">
        <v>1174</v>
      </c>
      <c r="H188" s="136" t="s">
        <v>1157</v>
      </c>
      <c r="I188" s="136" t="s">
        <v>1175</v>
      </c>
      <c r="J188" s="140" t="s">
        <v>204</v>
      </c>
      <c r="K188" s="136" t="s">
        <v>260</v>
      </c>
      <c r="L188" s="136" t="s">
        <v>52</v>
      </c>
      <c r="M188" s="136" t="s">
        <v>205</v>
      </c>
      <c r="N188" s="136"/>
      <c r="O188" s="136"/>
      <c r="P188" s="136"/>
      <c r="Q188" s="136" t="s">
        <v>270</v>
      </c>
      <c r="R188" s="136"/>
      <c r="S188" s="136"/>
      <c r="T188" s="136" t="s">
        <v>1176</v>
      </c>
      <c r="U188" s="136" t="s">
        <v>1177</v>
      </c>
      <c r="V188" s="136" t="s">
        <v>263</v>
      </c>
      <c r="W188" s="136" t="s">
        <v>1178</v>
      </c>
      <c r="X188" s="135"/>
      <c r="Y188" s="134"/>
      <c r="Z188" s="134"/>
      <c r="AA188" s="134"/>
      <c r="AB188" s="134"/>
      <c r="AC188" s="134"/>
      <c r="AD188" s="134"/>
      <c r="AE188" s="134"/>
      <c r="AF188" s="134"/>
      <c r="AG188" s="134"/>
      <c r="AH188" s="134"/>
      <c r="AI188" s="134"/>
      <c r="AJ188" s="134"/>
      <c r="AK188" s="134"/>
      <c r="AL188" s="134"/>
      <c r="AM188" s="134"/>
      <c r="AN188" s="134"/>
    </row>
    <row r="189" spans="1:256" s="133" customFormat="1" ht="39.6" customHeight="1">
      <c r="A189" s="143" t="s">
        <v>1346</v>
      </c>
      <c r="B189" s="136" t="s">
        <v>1335</v>
      </c>
      <c r="C189" s="136" t="s">
        <v>1340</v>
      </c>
      <c r="D189" s="136" t="s">
        <v>1171</v>
      </c>
      <c r="E189" s="136" t="s">
        <v>1179</v>
      </c>
      <c r="F189" s="136" t="s">
        <v>1180</v>
      </c>
      <c r="G189" s="136" t="s">
        <v>1174</v>
      </c>
      <c r="H189" s="136" t="s">
        <v>200</v>
      </c>
      <c r="I189" s="136" t="s">
        <v>185</v>
      </c>
      <c r="J189" s="140" t="s">
        <v>1181</v>
      </c>
      <c r="K189" s="136" t="s">
        <v>260</v>
      </c>
      <c r="L189" s="136" t="s">
        <v>738</v>
      </c>
      <c r="M189" s="136" t="s">
        <v>2</v>
      </c>
      <c r="N189" s="136"/>
      <c r="O189" s="136"/>
      <c r="P189" s="136"/>
      <c r="Q189" s="136" t="s">
        <v>270</v>
      </c>
      <c r="R189" s="136"/>
      <c r="S189" s="136"/>
      <c r="T189" s="136" t="s">
        <v>1176</v>
      </c>
      <c r="U189" s="136" t="s">
        <v>1177</v>
      </c>
      <c r="V189" s="136" t="s">
        <v>263</v>
      </c>
      <c r="W189" s="136" t="s">
        <v>1182</v>
      </c>
      <c r="X189" s="135"/>
      <c r="Y189" s="134"/>
      <c r="Z189" s="134"/>
      <c r="AA189" s="134"/>
      <c r="AB189" s="134"/>
      <c r="AC189" s="134"/>
      <c r="AD189" s="134"/>
      <c r="AE189" s="134"/>
      <c r="AF189" s="134"/>
      <c r="AG189" s="134"/>
      <c r="AH189" s="134"/>
      <c r="AI189" s="134"/>
      <c r="AJ189" s="134"/>
      <c r="AK189" s="134"/>
      <c r="AL189" s="134"/>
      <c r="AM189" s="134"/>
      <c r="AN189" s="134"/>
    </row>
    <row r="190" spans="1:256" s="133" customFormat="1" ht="52.95" customHeight="1">
      <c r="A190" s="150">
        <v>5</v>
      </c>
      <c r="B190" s="151" t="s">
        <v>1338</v>
      </c>
      <c r="C190" s="151" t="s">
        <v>1220</v>
      </c>
      <c r="D190" s="151" t="s">
        <v>1236</v>
      </c>
      <c r="E190" s="151" t="s">
        <v>1237</v>
      </c>
      <c r="F190" s="151" t="s">
        <v>1238</v>
      </c>
      <c r="G190" s="151" t="s">
        <v>1239</v>
      </c>
      <c r="H190" s="151">
        <v>9</v>
      </c>
      <c r="I190" s="151">
        <v>1</v>
      </c>
      <c r="J190" s="151">
        <v>117</v>
      </c>
      <c r="K190" s="151">
        <v>2023</v>
      </c>
      <c r="L190" s="151" t="s">
        <v>1240</v>
      </c>
      <c r="M190" s="152" t="s">
        <v>205</v>
      </c>
      <c r="N190" s="151"/>
      <c r="O190" s="151"/>
      <c r="P190" s="151"/>
      <c r="Q190" s="151" t="s">
        <v>1042</v>
      </c>
      <c r="R190" s="151"/>
      <c r="S190" s="151"/>
      <c r="T190" s="151" t="s">
        <v>7</v>
      </c>
      <c r="U190" s="151" t="s">
        <v>1241</v>
      </c>
      <c r="V190" s="151" t="s">
        <v>289</v>
      </c>
      <c r="W190" s="151" t="str">
        <f>HYPERLINK("http://dx.doi.org/10.1186/s40854-022-00436-4","http://dx.doi.org/10.1186/s40854-022-00436-4")</f>
        <v>http://dx.doi.org/10.1186/s40854-022-00436-4</v>
      </c>
      <c r="X190" s="148"/>
      <c r="Y190" s="149"/>
      <c r="Z190" s="149"/>
      <c r="AA190" s="149"/>
      <c r="AB190" s="149"/>
      <c r="AC190" s="149"/>
      <c r="AD190" s="149"/>
      <c r="AE190" s="149"/>
      <c r="AF190" s="149"/>
      <c r="AG190" s="149"/>
      <c r="AH190" s="149"/>
      <c r="AI190" s="149"/>
      <c r="AJ190" s="149"/>
      <c r="AK190" s="149"/>
      <c r="AL190" s="149"/>
      <c r="AM190" s="149"/>
      <c r="AN190" s="149"/>
    </row>
    <row r="191" spans="1:256" s="133" customFormat="1" ht="39.6" customHeight="1">
      <c r="A191" s="143" t="s">
        <v>1344</v>
      </c>
      <c r="B191" s="136" t="s">
        <v>1335</v>
      </c>
      <c r="C191" s="136" t="s">
        <v>1340</v>
      </c>
      <c r="D191" s="136" t="s">
        <v>1183</v>
      </c>
      <c r="E191" s="137" t="s">
        <v>1184</v>
      </c>
      <c r="F191" s="136" t="s">
        <v>1185</v>
      </c>
      <c r="G191" s="136" t="s">
        <v>1186</v>
      </c>
      <c r="H191" s="136" t="s">
        <v>1187</v>
      </c>
      <c r="I191" s="136"/>
      <c r="J191" s="136" t="s">
        <v>1188</v>
      </c>
      <c r="K191" s="136" t="s">
        <v>260</v>
      </c>
      <c r="L191" s="136" t="s">
        <v>6</v>
      </c>
      <c r="M191" s="136" t="s">
        <v>261</v>
      </c>
      <c r="N191" s="136"/>
      <c r="O191" s="136"/>
      <c r="P191" s="136"/>
      <c r="Q191" s="136" t="s">
        <v>262</v>
      </c>
      <c r="R191" s="136"/>
      <c r="S191" s="138"/>
      <c r="T191" s="136" t="s">
        <v>487</v>
      </c>
      <c r="U191" s="136" t="s">
        <v>1189</v>
      </c>
      <c r="V191" s="136" t="s">
        <v>263</v>
      </c>
      <c r="W191" s="136" t="s">
        <v>1190</v>
      </c>
      <c r="X191" s="135"/>
      <c r="Y191" s="134"/>
      <c r="Z191" s="134"/>
      <c r="AA191" s="134"/>
      <c r="AB191" s="134"/>
      <c r="AC191" s="134"/>
      <c r="AD191" s="134"/>
      <c r="AE191" s="134"/>
      <c r="AF191" s="134"/>
      <c r="AG191" s="134"/>
      <c r="AH191" s="134"/>
      <c r="AI191" s="134"/>
      <c r="AJ191" s="134"/>
      <c r="AK191" s="134"/>
      <c r="AL191" s="134"/>
      <c r="AM191" s="134"/>
      <c r="AN191" s="134"/>
    </row>
    <row r="192" spans="1:256" s="133" customFormat="1" ht="39.6">
      <c r="A192" s="143" t="s">
        <v>1354</v>
      </c>
      <c r="B192" s="136" t="s">
        <v>1335</v>
      </c>
      <c r="C192" s="136" t="s">
        <v>1340</v>
      </c>
      <c r="D192" s="136" t="s">
        <v>1183</v>
      </c>
      <c r="E192" s="136" t="s">
        <v>1191</v>
      </c>
      <c r="F192" s="136" t="s">
        <v>1192</v>
      </c>
      <c r="G192" s="136" t="s">
        <v>1193</v>
      </c>
      <c r="H192" s="136" t="s">
        <v>1102</v>
      </c>
      <c r="I192" s="136" t="s">
        <v>185</v>
      </c>
      <c r="J192" s="136" t="s">
        <v>1194</v>
      </c>
      <c r="K192" s="136" t="s">
        <v>260</v>
      </c>
      <c r="L192" s="136" t="s">
        <v>58</v>
      </c>
      <c r="M192" s="136" t="s">
        <v>261</v>
      </c>
      <c r="N192" s="136"/>
      <c r="O192" s="136"/>
      <c r="P192" s="136"/>
      <c r="Q192" s="136" t="s">
        <v>262</v>
      </c>
      <c r="R192" s="136"/>
      <c r="S192" s="138"/>
      <c r="T192" s="136" t="s">
        <v>1195</v>
      </c>
      <c r="U192" s="136" t="s">
        <v>1196</v>
      </c>
      <c r="V192" s="136" t="s">
        <v>263</v>
      </c>
      <c r="W192" s="136" t="s">
        <v>1197</v>
      </c>
      <c r="X192" s="135"/>
      <c r="Y192" s="134"/>
      <c r="Z192" s="134"/>
      <c r="AA192" s="134"/>
      <c r="AB192" s="134"/>
      <c r="AC192" s="134"/>
      <c r="AD192" s="134"/>
      <c r="AE192" s="134"/>
      <c r="AF192" s="134"/>
      <c r="AG192" s="134"/>
      <c r="AH192" s="134"/>
      <c r="AI192" s="134"/>
      <c r="AJ192" s="134"/>
      <c r="AK192" s="134"/>
      <c r="AL192" s="134"/>
      <c r="AM192" s="134"/>
      <c r="AN192" s="134"/>
    </row>
    <row r="193" spans="1:256" s="133" customFormat="1" ht="39.6" customHeight="1">
      <c r="A193" s="150">
        <v>8</v>
      </c>
      <c r="B193" s="151" t="s">
        <v>1338</v>
      </c>
      <c r="C193" s="151" t="s">
        <v>1220</v>
      </c>
      <c r="D193" s="151" t="s">
        <v>1242</v>
      </c>
      <c r="E193" s="151" t="s">
        <v>1243</v>
      </c>
      <c r="F193" s="151" t="s">
        <v>1244</v>
      </c>
      <c r="G193" s="151" t="s">
        <v>1245</v>
      </c>
      <c r="H193" s="151">
        <v>23</v>
      </c>
      <c r="I193" s="151">
        <v>1</v>
      </c>
      <c r="J193" s="151">
        <v>138</v>
      </c>
      <c r="K193" s="151">
        <v>2023</v>
      </c>
      <c r="L193" s="151" t="s">
        <v>1246</v>
      </c>
      <c r="M193" s="152" t="s">
        <v>333</v>
      </c>
      <c r="N193" s="151"/>
      <c r="O193" s="151"/>
      <c r="P193" s="151"/>
      <c r="Q193" s="151" t="s">
        <v>334</v>
      </c>
      <c r="R193" s="151"/>
      <c r="S193" s="151"/>
      <c r="T193" s="151" t="s">
        <v>7</v>
      </c>
      <c r="U193" s="151" t="s">
        <v>1247</v>
      </c>
      <c r="V193" s="151" t="s">
        <v>289</v>
      </c>
      <c r="W193" s="151" t="str">
        <f>HYPERLINK("http://dx.doi.org/10.1186/s12911-023-02229-w","http://dx.doi.org/10.1186/s12911-023-02229-w")</f>
        <v>http://dx.doi.org/10.1186/s12911-023-02229-w</v>
      </c>
      <c r="X193" s="148"/>
      <c r="Y193" s="149"/>
      <c r="Z193" s="149"/>
      <c r="AA193" s="149"/>
      <c r="AB193" s="149"/>
      <c r="AC193" s="149"/>
      <c r="AD193" s="149"/>
      <c r="AE193" s="149"/>
      <c r="AF193" s="149"/>
      <c r="AG193" s="149"/>
      <c r="AH193" s="149"/>
      <c r="AI193" s="149"/>
      <c r="AJ193" s="149"/>
      <c r="AK193" s="149"/>
      <c r="AL193" s="149"/>
      <c r="AM193" s="149"/>
      <c r="AN193" s="149"/>
    </row>
    <row r="194" spans="1:256" s="133" customFormat="1" ht="39.6" customHeight="1">
      <c r="A194" s="143" t="s">
        <v>1348</v>
      </c>
      <c r="B194" s="136" t="s">
        <v>1335</v>
      </c>
      <c r="C194" s="136" t="s">
        <v>1340</v>
      </c>
      <c r="D194" s="136" t="s">
        <v>1198</v>
      </c>
      <c r="E194" s="137" t="s">
        <v>1199</v>
      </c>
      <c r="F194" s="136" t="s">
        <v>1200</v>
      </c>
      <c r="G194" s="136" t="s">
        <v>1201</v>
      </c>
      <c r="H194" s="136" t="s">
        <v>1202</v>
      </c>
      <c r="I194" s="136" t="s">
        <v>187</v>
      </c>
      <c r="J194" s="136" t="s">
        <v>1203</v>
      </c>
      <c r="K194" s="136" t="s">
        <v>260</v>
      </c>
      <c r="L194" s="136" t="s">
        <v>52</v>
      </c>
      <c r="M194" s="136" t="s">
        <v>201</v>
      </c>
      <c r="N194" s="136"/>
      <c r="O194" s="136"/>
      <c r="P194" s="136"/>
      <c r="Q194" s="136" t="s">
        <v>1204</v>
      </c>
      <c r="R194" s="136"/>
      <c r="S194" s="136"/>
      <c r="T194" s="136" t="s">
        <v>1205</v>
      </c>
      <c r="U194" s="136"/>
      <c r="V194" s="136" t="s">
        <v>263</v>
      </c>
      <c r="W194" s="136" t="s">
        <v>1206</v>
      </c>
    </row>
    <row r="195" spans="1:256" s="133" customFormat="1" ht="39.6" customHeight="1">
      <c r="A195" s="153">
        <v>10</v>
      </c>
      <c r="B195" s="151" t="s">
        <v>1338</v>
      </c>
      <c r="C195" s="154" t="s">
        <v>1220</v>
      </c>
      <c r="D195" s="154" t="s">
        <v>1248</v>
      </c>
      <c r="E195" s="154" t="s">
        <v>1249</v>
      </c>
      <c r="F195" s="154" t="s">
        <v>1250</v>
      </c>
      <c r="G195" s="154" t="s">
        <v>1251</v>
      </c>
      <c r="H195" s="154">
        <v>79</v>
      </c>
      <c r="I195" s="154" t="s">
        <v>7</v>
      </c>
      <c r="J195" s="154">
        <v>101937</v>
      </c>
      <c r="K195" s="154">
        <v>2023</v>
      </c>
      <c r="L195" s="154" t="s">
        <v>665</v>
      </c>
      <c r="M195" s="155" t="s">
        <v>205</v>
      </c>
      <c r="N195" s="154"/>
      <c r="O195" s="154"/>
      <c r="P195" s="154"/>
      <c r="Q195" s="154" t="s">
        <v>352</v>
      </c>
      <c r="R195" s="154"/>
      <c r="S195" s="154"/>
      <c r="T195" s="154" t="s">
        <v>45</v>
      </c>
      <c r="U195" s="154" t="s">
        <v>46</v>
      </c>
      <c r="V195" s="154" t="s">
        <v>289</v>
      </c>
      <c r="W195" s="154" t="str">
        <f>HYPERLINK("http://dx.doi.org/10.1016/j.pacfin.2023.101937","http://dx.doi.org/10.1016/j.pacfin.2023.101937")</f>
        <v>http://dx.doi.org/10.1016/j.pacfin.2023.101937</v>
      </c>
      <c r="X195" s="160"/>
      <c r="Y195" s="160"/>
      <c r="Z195" s="160"/>
      <c r="AA195" s="160"/>
      <c r="AB195" s="160"/>
      <c r="AC195" s="160"/>
      <c r="AD195" s="160"/>
      <c r="AE195" s="160"/>
      <c r="AF195" s="160"/>
      <c r="AG195" s="160"/>
      <c r="AH195" s="160"/>
      <c r="AI195" s="160"/>
      <c r="AJ195" s="160"/>
      <c r="AK195" s="160"/>
      <c r="AL195" s="160"/>
      <c r="AM195" s="160"/>
      <c r="AN195" s="160"/>
    </row>
    <row r="196" spans="1:256" s="133" customFormat="1" ht="39.6" customHeight="1">
      <c r="A196" s="150">
        <v>11</v>
      </c>
      <c r="B196" s="151" t="s">
        <v>1338</v>
      </c>
      <c r="C196" s="151" t="s">
        <v>1220</v>
      </c>
      <c r="D196" s="151" t="s">
        <v>1248</v>
      </c>
      <c r="E196" s="151" t="s">
        <v>1252</v>
      </c>
      <c r="F196" s="151" t="s">
        <v>1253</v>
      </c>
      <c r="G196" s="151" t="s">
        <v>1251</v>
      </c>
      <c r="H196" s="151">
        <v>82</v>
      </c>
      <c r="I196" s="151" t="s">
        <v>7</v>
      </c>
      <c r="J196" s="151">
        <v>102151</v>
      </c>
      <c r="K196" s="151">
        <v>2023</v>
      </c>
      <c r="L196" s="151" t="s">
        <v>624</v>
      </c>
      <c r="M196" s="152" t="s">
        <v>205</v>
      </c>
      <c r="N196" s="151"/>
      <c r="O196" s="151"/>
      <c r="P196" s="151"/>
      <c r="Q196" s="151" t="s">
        <v>352</v>
      </c>
      <c r="R196" s="151"/>
      <c r="S196" s="151"/>
      <c r="T196" s="151" t="s">
        <v>45</v>
      </c>
      <c r="U196" s="151" t="s">
        <v>46</v>
      </c>
      <c r="V196" s="151" t="s">
        <v>289</v>
      </c>
      <c r="W196" s="151" t="str">
        <f>HYPERLINK("http://dx.doi.org/10.1016/j.pacfin.2023.102151","http://dx.doi.org/10.1016/j.pacfin.2023.102151")</f>
        <v>http://dx.doi.org/10.1016/j.pacfin.2023.102151</v>
      </c>
    </row>
    <row r="197" spans="1:256" s="133" customFormat="1" ht="39.6">
      <c r="A197" s="164" t="s">
        <v>1352</v>
      </c>
      <c r="B197" s="136" t="s">
        <v>1335</v>
      </c>
      <c r="C197" s="136" t="s">
        <v>1340</v>
      </c>
      <c r="D197" s="136" t="s">
        <v>1207</v>
      </c>
      <c r="E197" s="136" t="s">
        <v>1208</v>
      </c>
      <c r="F197" s="136" t="s">
        <v>1209</v>
      </c>
      <c r="G197" s="136" t="s">
        <v>1210</v>
      </c>
      <c r="H197" s="136" t="s">
        <v>1073</v>
      </c>
      <c r="I197" s="136" t="s">
        <v>194</v>
      </c>
      <c r="J197" s="136" t="s">
        <v>1211</v>
      </c>
      <c r="K197" s="136" t="s">
        <v>260</v>
      </c>
      <c r="L197" s="136" t="s">
        <v>9</v>
      </c>
      <c r="M197" s="136" t="s">
        <v>205</v>
      </c>
      <c r="N197" s="136"/>
      <c r="O197" s="136"/>
      <c r="P197" s="136"/>
      <c r="Q197" s="136" t="s">
        <v>270</v>
      </c>
      <c r="R197" s="136"/>
      <c r="S197" s="136"/>
      <c r="T197" s="136" t="s">
        <v>1212</v>
      </c>
      <c r="U197" s="136" t="s">
        <v>1213</v>
      </c>
      <c r="V197" s="136" t="s">
        <v>263</v>
      </c>
      <c r="W197" s="136" t="s">
        <v>1214</v>
      </c>
      <c r="X197" s="135"/>
      <c r="Y197" s="134"/>
      <c r="Z197" s="134"/>
      <c r="AA197" s="134"/>
      <c r="AB197" s="134"/>
      <c r="AC197" s="134"/>
      <c r="AD197" s="134"/>
      <c r="AE197" s="134"/>
      <c r="AF197" s="134"/>
      <c r="AG197" s="134"/>
      <c r="AH197" s="134"/>
      <c r="AI197" s="134"/>
      <c r="AJ197" s="134"/>
      <c r="AK197" s="134"/>
      <c r="AL197" s="134"/>
      <c r="AM197" s="134"/>
      <c r="AN197" s="134"/>
    </row>
    <row r="198" spans="1:256" s="133" customFormat="1" ht="39.6">
      <c r="A198" s="164" t="s">
        <v>1353</v>
      </c>
      <c r="B198" s="136" t="s">
        <v>1335</v>
      </c>
      <c r="C198" s="136" t="s">
        <v>1340</v>
      </c>
      <c r="D198" s="136" t="s">
        <v>1207</v>
      </c>
      <c r="E198" s="136" t="s">
        <v>1215</v>
      </c>
      <c r="F198" s="136" t="s">
        <v>1216</v>
      </c>
      <c r="G198" s="136" t="s">
        <v>1210</v>
      </c>
      <c r="H198" s="136" t="s">
        <v>1073</v>
      </c>
      <c r="I198" s="136" t="s">
        <v>1217</v>
      </c>
      <c r="J198" s="136" t="s">
        <v>1218</v>
      </c>
      <c r="K198" s="136" t="s">
        <v>260</v>
      </c>
      <c r="L198" s="136" t="s">
        <v>18</v>
      </c>
      <c r="M198" s="136" t="s">
        <v>205</v>
      </c>
      <c r="N198" s="136"/>
      <c r="O198" s="136"/>
      <c r="P198" s="136"/>
      <c r="Q198" s="136" t="s">
        <v>270</v>
      </c>
      <c r="R198" s="136"/>
      <c r="S198" s="136"/>
      <c r="T198" s="136" t="s">
        <v>1212</v>
      </c>
      <c r="U198" s="136" t="s">
        <v>1213</v>
      </c>
      <c r="V198" s="136" t="s">
        <v>263</v>
      </c>
      <c r="W198" s="136" t="s">
        <v>1219</v>
      </c>
      <c r="X198" s="135"/>
      <c r="Y198" s="134"/>
      <c r="Z198" s="134"/>
      <c r="AA198" s="134"/>
      <c r="AB198" s="134"/>
      <c r="AC198" s="134"/>
      <c r="AD198" s="134"/>
      <c r="AE198" s="134"/>
      <c r="AF198" s="134"/>
      <c r="AG198" s="134"/>
      <c r="AH198" s="134"/>
      <c r="AI198" s="134"/>
      <c r="AJ198" s="134"/>
      <c r="AK198" s="134"/>
      <c r="AL198" s="134"/>
      <c r="AM198" s="134"/>
      <c r="AN198" s="134"/>
    </row>
    <row r="199" spans="1:256" s="4" customFormat="1" ht="21">
      <c r="A199" s="110"/>
      <c r="B199" s="110"/>
      <c r="C199" s="145" t="s">
        <v>1292</v>
      </c>
      <c r="D199" s="109"/>
      <c r="E199" s="111"/>
      <c r="F199" s="141" t="s">
        <v>1341</v>
      </c>
      <c r="G199" s="111"/>
      <c r="H199" s="110"/>
      <c r="I199" s="110"/>
      <c r="J199" s="110"/>
      <c r="K199" s="110"/>
      <c r="L199" s="110"/>
      <c r="M199" s="110"/>
      <c r="N199" s="109"/>
      <c r="O199" s="110"/>
      <c r="P199" s="110"/>
      <c r="Q199" s="109"/>
      <c r="R199" s="110"/>
      <c r="S199" s="110"/>
      <c r="T199" s="110"/>
      <c r="U199" s="110"/>
      <c r="V199" s="110"/>
      <c r="W199" s="112"/>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c r="FF199" s="3"/>
      <c r="FG199" s="3"/>
      <c r="FH199" s="3"/>
      <c r="FI199" s="3"/>
      <c r="FJ199" s="3"/>
      <c r="FK199" s="3"/>
      <c r="FL199" s="3"/>
      <c r="FM199" s="3"/>
      <c r="FN199" s="3"/>
      <c r="FO199" s="3"/>
      <c r="FP199" s="3"/>
      <c r="FQ199" s="3"/>
      <c r="FR199" s="3"/>
      <c r="FS199" s="3"/>
      <c r="FT199" s="3"/>
      <c r="FU199" s="3"/>
      <c r="FV199" s="3"/>
      <c r="FW199" s="3"/>
      <c r="FX199" s="3"/>
      <c r="FY199" s="3"/>
      <c r="FZ199" s="3"/>
      <c r="GA199" s="3"/>
      <c r="GB199" s="3"/>
      <c r="GC199" s="3"/>
      <c r="GD199" s="3"/>
      <c r="GE199" s="3"/>
      <c r="GF199" s="3"/>
      <c r="GG199" s="3"/>
      <c r="GH199" s="3"/>
      <c r="GI199" s="3"/>
      <c r="GJ199" s="3"/>
      <c r="GK199" s="3"/>
      <c r="GL199" s="3"/>
      <c r="GM199" s="3"/>
      <c r="GN199" s="3"/>
      <c r="GO199" s="3"/>
      <c r="GP199" s="3"/>
      <c r="GQ199" s="3"/>
      <c r="GR199" s="3"/>
      <c r="GS199" s="3"/>
      <c r="GT199" s="3"/>
      <c r="GU199" s="3"/>
      <c r="GV199" s="3"/>
      <c r="GW199" s="3"/>
      <c r="GX199" s="3"/>
      <c r="GY199" s="3"/>
      <c r="GZ199" s="3"/>
      <c r="HA199" s="3"/>
      <c r="HB199" s="3"/>
      <c r="HC199" s="3"/>
      <c r="HD199" s="3"/>
      <c r="HE199" s="3"/>
      <c r="HF199" s="3"/>
      <c r="HG199" s="3"/>
      <c r="HH199" s="3"/>
      <c r="HI199" s="3"/>
      <c r="HJ199" s="3"/>
      <c r="HK199" s="3"/>
      <c r="HL199" s="3"/>
      <c r="HM199" s="3"/>
      <c r="HN199" s="3"/>
      <c r="HO199" s="3"/>
      <c r="HP199" s="3"/>
      <c r="HQ199" s="3"/>
      <c r="HR199" s="3"/>
      <c r="HS199" s="3"/>
      <c r="HT199" s="3"/>
      <c r="HU199" s="3"/>
      <c r="HV199" s="3"/>
      <c r="HW199" s="3"/>
      <c r="HX199" s="3"/>
      <c r="HY199" s="3"/>
      <c r="HZ199" s="3"/>
      <c r="IA199" s="3"/>
      <c r="IB199" s="3"/>
      <c r="IC199" s="3"/>
      <c r="ID199" s="3"/>
      <c r="IE199" s="3"/>
      <c r="IF199" s="3"/>
      <c r="IG199" s="3"/>
      <c r="IH199" s="3"/>
      <c r="II199" s="3"/>
      <c r="IJ199" s="3"/>
      <c r="IK199" s="3"/>
      <c r="IL199" s="3"/>
      <c r="IM199" s="3"/>
      <c r="IN199" s="3"/>
      <c r="IO199" s="3"/>
      <c r="IP199" s="3"/>
      <c r="IQ199" s="3"/>
      <c r="IR199" s="3"/>
      <c r="IS199" s="3"/>
      <c r="IT199" s="3"/>
      <c r="IU199" s="3"/>
      <c r="IV199" s="3"/>
    </row>
    <row r="200" spans="1:256" s="133" customFormat="1" ht="39.6">
      <c r="A200" s="150">
        <v>1</v>
      </c>
      <c r="B200" s="151" t="s">
        <v>1337</v>
      </c>
      <c r="C200" s="151" t="s">
        <v>1254</v>
      </c>
      <c r="D200" s="151" t="s">
        <v>1255</v>
      </c>
      <c r="E200" s="151" t="s">
        <v>1256</v>
      </c>
      <c r="F200" s="151" t="s">
        <v>1257</v>
      </c>
      <c r="G200" s="151" t="s">
        <v>1258</v>
      </c>
      <c r="H200" s="151">
        <v>60</v>
      </c>
      <c r="I200" s="151">
        <v>1</v>
      </c>
      <c r="J200" s="151">
        <v>103722</v>
      </c>
      <c r="K200" s="151">
        <v>2023</v>
      </c>
      <c r="L200" s="151" t="s">
        <v>372</v>
      </c>
      <c r="M200" s="152" t="s">
        <v>339</v>
      </c>
      <c r="N200" s="151"/>
      <c r="O200" s="151"/>
      <c r="P200" s="151"/>
      <c r="Q200" s="151" t="s">
        <v>352</v>
      </c>
      <c r="R200" s="151"/>
      <c r="S200" s="151"/>
      <c r="T200" s="151" t="s">
        <v>1259</v>
      </c>
      <c r="U200" s="151" t="s">
        <v>1260</v>
      </c>
      <c r="V200" s="151" t="s">
        <v>289</v>
      </c>
      <c r="W200" s="151" t="str">
        <f>HYPERLINK("http://dx.doi.org/10.1016/j.im.2022.103722","http://dx.doi.org/10.1016/j.im.2022.103722")</f>
        <v>http://dx.doi.org/10.1016/j.im.2022.103722</v>
      </c>
      <c r="X200" s="148"/>
      <c r="Y200" s="149"/>
      <c r="Z200" s="149"/>
      <c r="AA200" s="149"/>
      <c r="AB200" s="149"/>
      <c r="AC200" s="149"/>
      <c r="AD200" s="149"/>
      <c r="AE200" s="149"/>
      <c r="AF200" s="149"/>
      <c r="AG200" s="149"/>
      <c r="AH200" s="149"/>
      <c r="AI200" s="149"/>
      <c r="AJ200" s="149"/>
      <c r="AK200" s="149"/>
      <c r="AL200" s="149"/>
      <c r="AM200" s="149"/>
      <c r="AN200" s="149"/>
    </row>
    <row r="201" spans="1:256" s="133" customFormat="1" ht="82.95" customHeight="1">
      <c r="A201" s="150">
        <v>2</v>
      </c>
      <c r="B201" s="151" t="s">
        <v>1342</v>
      </c>
      <c r="C201" s="151" t="s">
        <v>1343</v>
      </c>
      <c r="D201" s="151" t="s">
        <v>1261</v>
      </c>
      <c r="E201" s="151" t="s">
        <v>1262</v>
      </c>
      <c r="F201" s="151" t="s">
        <v>1263</v>
      </c>
      <c r="G201" s="151" t="s">
        <v>35</v>
      </c>
      <c r="H201" s="151">
        <v>23</v>
      </c>
      <c r="I201" s="151">
        <v>12</v>
      </c>
      <c r="J201" s="151">
        <v>5389</v>
      </c>
      <c r="K201" s="151">
        <v>2023</v>
      </c>
      <c r="L201" s="151" t="s">
        <v>665</v>
      </c>
      <c r="M201" s="152" t="s">
        <v>333</v>
      </c>
      <c r="N201" s="151"/>
      <c r="O201" s="151"/>
      <c r="P201" s="151"/>
      <c r="Q201" s="151" t="s">
        <v>325</v>
      </c>
      <c r="R201" s="151"/>
      <c r="S201" s="151"/>
      <c r="T201" s="151" t="s">
        <v>7</v>
      </c>
      <c r="U201" s="151" t="s">
        <v>36</v>
      </c>
      <c r="V201" s="151" t="s">
        <v>289</v>
      </c>
      <c r="W201" s="151" t="str">
        <f>HYPERLINK("http://dx.doi.org/10.3390/s23125389","http://dx.doi.org/10.3390/s23125389")</f>
        <v>http://dx.doi.org/10.3390/s23125389</v>
      </c>
    </row>
    <row r="202" spans="1:256" s="4" customFormat="1" ht="21">
      <c r="A202" s="110"/>
      <c r="B202" s="110"/>
      <c r="C202" s="145" t="s">
        <v>1293</v>
      </c>
      <c r="D202" s="109"/>
      <c r="E202" s="111"/>
      <c r="F202" s="141" t="s">
        <v>1294</v>
      </c>
      <c r="G202" s="111"/>
      <c r="H202" s="110"/>
      <c r="I202" s="110"/>
      <c r="J202" s="110"/>
      <c r="K202" s="110"/>
      <c r="L202" s="110"/>
      <c r="M202" s="110"/>
      <c r="N202" s="109"/>
      <c r="O202" s="110"/>
      <c r="P202" s="110"/>
      <c r="Q202" s="109"/>
      <c r="R202" s="110"/>
      <c r="S202" s="110"/>
      <c r="T202" s="110"/>
      <c r="U202" s="110"/>
      <c r="V202" s="110"/>
      <c r="W202" s="112"/>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c r="FF202" s="3"/>
      <c r="FG202" s="3"/>
      <c r="FH202" s="3"/>
      <c r="FI202" s="3"/>
      <c r="FJ202" s="3"/>
      <c r="FK202" s="3"/>
      <c r="FL202" s="3"/>
      <c r="FM202" s="3"/>
      <c r="FN202" s="3"/>
      <c r="FO202" s="3"/>
      <c r="FP202" s="3"/>
      <c r="FQ202" s="3"/>
      <c r="FR202" s="3"/>
      <c r="FS202" s="3"/>
      <c r="FT202" s="3"/>
      <c r="FU202" s="3"/>
      <c r="FV202" s="3"/>
      <c r="FW202" s="3"/>
      <c r="FX202" s="3"/>
      <c r="FY202" s="3"/>
      <c r="FZ202" s="3"/>
      <c r="GA202" s="3"/>
      <c r="GB202" s="3"/>
      <c r="GC202" s="3"/>
      <c r="GD202" s="3"/>
      <c r="GE202" s="3"/>
      <c r="GF202" s="3"/>
      <c r="GG202" s="3"/>
      <c r="GH202" s="3"/>
      <c r="GI202" s="3"/>
      <c r="GJ202" s="3"/>
      <c r="GK202" s="3"/>
      <c r="GL202" s="3"/>
      <c r="GM202" s="3"/>
      <c r="GN202" s="3"/>
      <c r="GO202" s="3"/>
      <c r="GP202" s="3"/>
      <c r="GQ202" s="3"/>
      <c r="GR202" s="3"/>
      <c r="GS202" s="3"/>
      <c r="GT202" s="3"/>
      <c r="GU202" s="3"/>
      <c r="GV202" s="3"/>
      <c r="GW202" s="3"/>
      <c r="GX202" s="3"/>
      <c r="GY202" s="3"/>
      <c r="GZ202" s="3"/>
      <c r="HA202" s="3"/>
      <c r="HB202" s="3"/>
      <c r="HC202" s="3"/>
      <c r="HD202" s="3"/>
      <c r="HE202" s="3"/>
      <c r="HF202" s="3"/>
      <c r="HG202" s="3"/>
      <c r="HH202" s="3"/>
      <c r="HI202" s="3"/>
      <c r="HJ202" s="3"/>
      <c r="HK202" s="3"/>
      <c r="HL202" s="3"/>
      <c r="HM202" s="3"/>
      <c r="HN202" s="3"/>
      <c r="HO202" s="3"/>
      <c r="HP202" s="3"/>
      <c r="HQ202" s="3"/>
      <c r="HR202" s="3"/>
      <c r="HS202" s="3"/>
      <c r="HT202" s="3"/>
      <c r="HU202" s="3"/>
      <c r="HV202" s="3"/>
      <c r="HW202" s="3"/>
      <c r="HX202" s="3"/>
      <c r="HY202" s="3"/>
      <c r="HZ202" s="3"/>
      <c r="IA202" s="3"/>
      <c r="IB202" s="3"/>
      <c r="IC202" s="3"/>
      <c r="ID202" s="3"/>
      <c r="IE202" s="3"/>
      <c r="IF202" s="3"/>
      <c r="IG202" s="3"/>
      <c r="IH202" s="3"/>
      <c r="II202" s="3"/>
      <c r="IJ202" s="3"/>
      <c r="IK202" s="3"/>
      <c r="IL202" s="3"/>
      <c r="IM202" s="3"/>
      <c r="IN202" s="3"/>
      <c r="IO202" s="3"/>
      <c r="IP202" s="3"/>
      <c r="IQ202" s="3"/>
      <c r="IR202" s="3"/>
      <c r="IS202" s="3"/>
      <c r="IT202" s="3"/>
      <c r="IU202" s="3"/>
      <c r="IV202" s="3"/>
    </row>
    <row r="203" spans="1:256" ht="15.6">
      <c r="A203" s="106"/>
      <c r="B203" s="106"/>
      <c r="C203" s="106"/>
      <c r="D203" s="107"/>
      <c r="E203" s="106"/>
      <c r="F203" s="106"/>
      <c r="G203" s="106"/>
      <c r="H203" s="106"/>
      <c r="I203" s="106"/>
      <c r="J203" s="106"/>
      <c r="K203" s="106"/>
      <c r="L203" s="106"/>
      <c r="M203" s="128"/>
      <c r="N203" s="106"/>
      <c r="O203" s="106"/>
      <c r="P203" s="106"/>
      <c r="Q203" s="142"/>
      <c r="R203" s="106"/>
      <c r="S203" s="106"/>
      <c r="T203" s="106"/>
      <c r="U203" s="106"/>
      <c r="V203" s="106"/>
    </row>
  </sheetData>
  <sortState ref="A2:W201">
    <sortCondition ref="B3:B201"/>
    <sortCondition ref="C3:C201"/>
    <sortCondition ref="D3:D201"/>
  </sortState>
  <mergeCells count="1">
    <mergeCell ref="A1:W1"/>
  </mergeCells>
  <phoneticPr fontId="3" type="noConversion"/>
  <dataValidations count="3">
    <dataValidation type="list" allowBlank="1" showInputMessage="1" showErrorMessage="1" sqref="N199 N6 N8 N11 N16 N29 N40 N57 N83 N88 N202 N127 N129 N133 N145 N151 N166 N182 N185 N115" xr:uid="{00000000-0002-0000-0200-000004000000}">
      <formula1>"1.理,2.工,3.醫,4.農,5.人文,6.社會"</formula1>
    </dataValidation>
    <dataValidation type="list" allowBlank="1" showInputMessage="1" showErrorMessage="1" sqref="V82 V84:V87 V89:V114 V128 V130:V132 V134:V144 V146:V150 V152:V165 V167:V181 V183:V184 V186:V198 V200:V201 V116:V126" xr:uid="{00000000-0002-0000-0200-000006000000}">
      <formula1>"外文, 中文"</formula1>
    </dataValidation>
    <dataValidation type="list" allowBlank="1" showInputMessage="1" showErrorMessage="1" sqref="L3:L5 L7 L9:L10 L12:L15 L17:L28 L30:L39 L58:L82 L84:L87 L89:L114 L128 L130:L132 L134:L144 L146:L150 L152:L165 L167:L181 L183:L184 L186:L198 L200:L201 L41:L56 L116:L126" xr:uid="{00000000-0002-0000-0200-000007000000}">
      <formula1>"01, 02, 03, 04, 05, 06, 07, 08, 09, 10, 11, 12"</formula1>
    </dataValidation>
  </dataValidations>
  <hyperlinks>
    <hyperlink ref="W60" r:id="rId1" xr:uid="{00000000-0004-0000-0200-00000C000000}"/>
    <hyperlink ref="W52" r:id="rId2" xr:uid="{00000000-0004-0000-0200-00000D000000}"/>
    <hyperlink ref="W30" r:id="rId3" xr:uid="{00000000-0004-0000-0200-00000E000000}"/>
    <hyperlink ref="W46" r:id="rId4" xr:uid="{00000000-0004-0000-0200-00000F000000}"/>
    <hyperlink ref="W47" r:id="rId5" xr:uid="{00000000-0004-0000-0200-000010000000}"/>
    <hyperlink ref="W31" r:id="rId6" xr:uid="{00000000-0004-0000-0200-000011000000}"/>
    <hyperlink ref="W58" r:id="rId7" xr:uid="{00000000-0004-0000-0200-000012000000}"/>
    <hyperlink ref="W59" r:id="rId8" xr:uid="{00000000-0004-0000-0200-000013000000}"/>
    <hyperlink ref="W61" r:id="rId9" xr:uid="{00000000-0004-0000-0200-000014000000}"/>
    <hyperlink ref="W91" r:id="rId10" xr:uid="{00000000-0004-0000-0200-000015000000}"/>
    <hyperlink ref="W189" r:id="rId11" display="https://dl.acm.org/doi/10.4018/JGIM.327866" xr:uid="{00000000-0004-0000-0200-000016000000}"/>
    <hyperlink ref="W99" r:id="rId12" xr:uid="{00000000-0004-0000-0200-000017000000}"/>
    <hyperlink ref="W192" r:id="rId13" xr:uid="{00000000-0004-0000-0200-000018000000}"/>
    <hyperlink ref="W12" r:id="rId14" display="https://www.airitilibrary.com/Common/Click_DOI?DOI=10.29429/JSLHR.202306_18(1).03" xr:uid="{00000000-0004-0000-0200-000019000000}"/>
    <hyperlink ref="W4" r:id="rId15" xr:uid="{00000000-0004-0000-0200-00001A000000}"/>
    <hyperlink ref="W163" r:id="rId16" xr:uid="{00000000-0004-0000-0200-00001B000000}"/>
    <hyperlink ref="W179" r:id="rId17" xr:uid="{00000000-0004-0000-0200-00001C000000}"/>
    <hyperlink ref="W7" r:id="rId18" xr:uid="{00000000-0004-0000-0200-00001D000000}"/>
    <hyperlink ref="W187" r:id="rId19" xr:uid="{00000000-0004-0000-0200-00001E000000}"/>
    <hyperlink ref="W90" r:id="rId20" xr:uid="{00000000-0004-0000-0200-00001F000000}"/>
  </hyperlinks>
  <pageMargins left="0.31496062992125984" right="0.31496062992125984" top="0.35433070866141736" bottom="0.35433070866141736" header="0.31496062992125984" footer="0.31496062992125984"/>
  <pageSetup paperSize="9" scale="10" fitToHeight="0" orientation="landscape" horizontalDpi="300" verticalDpi="300" r:id="rId21"/>
  <legacyDrawing r:id="rId2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273"/>
  <sheetViews>
    <sheetView zoomScale="70" zoomScaleNormal="70" workbookViewId="0">
      <pane ySplit="3" topLeftCell="A4" activePane="bottomLeft" state="frozen"/>
      <selection pane="bottomLeft" activeCell="G256" sqref="G256"/>
    </sheetView>
  </sheetViews>
  <sheetFormatPr defaultColWidth="9" defaultRowHeight="16.2"/>
  <cols>
    <col min="1" max="1" width="9" style="132"/>
    <col min="2" max="2" width="9" style="130"/>
    <col min="3" max="3" width="20.88671875" style="130" customWidth="1"/>
    <col min="4" max="4" width="9.88671875" style="130" customWidth="1"/>
    <col min="5" max="5" width="25.44140625" style="131" customWidth="1"/>
    <col min="6" max="6" width="34.77734375" style="131" customWidth="1"/>
    <col min="7" max="7" width="34.109375" style="131" customWidth="1"/>
    <col min="8" max="8" width="16.44140625" style="132" customWidth="1"/>
    <col min="9" max="9" width="20.33203125" style="131" customWidth="1"/>
    <col min="10" max="11" width="12.21875" style="132" customWidth="1"/>
    <col min="12" max="13" width="12.77734375" style="130" customWidth="1"/>
    <col min="14" max="14" width="14" style="131" customWidth="1"/>
    <col min="15" max="16" width="9" style="130"/>
    <col min="17" max="17" width="13.44140625" style="130" bestFit="1" customWidth="1"/>
    <col min="18" max="18" width="41.6640625" style="131" customWidth="1"/>
    <col min="19" max="19" width="25.44140625" style="130" hidden="1" customWidth="1"/>
    <col min="20" max="22" width="7.21875" style="130" hidden="1" customWidth="1"/>
    <col min="23" max="23" width="18" style="130" hidden="1" customWidth="1"/>
    <col min="24" max="24" width="12.6640625" style="130" customWidth="1"/>
    <col min="25" max="16384" width="9" style="130"/>
  </cols>
  <sheetData>
    <row r="1" spans="1:24" ht="20.399999999999999">
      <c r="A1" s="242" t="s">
        <v>256</v>
      </c>
      <c r="B1" s="243"/>
      <c r="C1" s="243"/>
      <c r="D1" s="243"/>
      <c r="E1" s="243"/>
      <c r="F1" s="243"/>
      <c r="G1" s="243"/>
      <c r="H1" s="243"/>
      <c r="I1" s="243"/>
      <c r="J1" s="243"/>
      <c r="K1" s="243"/>
      <c r="L1" s="243"/>
      <c r="M1" s="243"/>
      <c r="N1" s="243"/>
      <c r="O1" s="243"/>
      <c r="P1" s="243"/>
      <c r="Q1" s="243"/>
      <c r="R1" s="243"/>
    </row>
    <row r="2" spans="1:24">
      <c r="A2" s="244" t="s">
        <v>236</v>
      </c>
      <c r="B2" s="244" t="s">
        <v>237</v>
      </c>
      <c r="C2" s="245" t="s">
        <v>238</v>
      </c>
      <c r="D2" s="245" t="s">
        <v>239</v>
      </c>
      <c r="E2" s="245" t="s">
        <v>240</v>
      </c>
      <c r="F2" s="245" t="s">
        <v>241</v>
      </c>
      <c r="G2" s="245" t="s">
        <v>242</v>
      </c>
      <c r="H2" s="246" t="s">
        <v>243</v>
      </c>
      <c r="I2" s="245" t="s">
        <v>244</v>
      </c>
      <c r="J2" s="247" t="s">
        <v>196</v>
      </c>
      <c r="K2" s="248" t="s">
        <v>137</v>
      </c>
      <c r="L2" s="245" t="s">
        <v>245</v>
      </c>
      <c r="M2" s="245"/>
      <c r="N2" s="244" t="s">
        <v>246</v>
      </c>
      <c r="O2" s="244" t="s">
        <v>247</v>
      </c>
      <c r="P2" s="244" t="s">
        <v>248</v>
      </c>
      <c r="Q2" s="244" t="s">
        <v>249</v>
      </c>
      <c r="R2" s="244" t="s">
        <v>250</v>
      </c>
      <c r="X2" s="244" t="s">
        <v>236</v>
      </c>
    </row>
    <row r="3" spans="1:24" ht="27.6">
      <c r="A3" s="244"/>
      <c r="B3" s="244"/>
      <c r="C3" s="245"/>
      <c r="D3" s="245"/>
      <c r="E3" s="245"/>
      <c r="F3" s="245"/>
      <c r="G3" s="245"/>
      <c r="H3" s="246"/>
      <c r="I3" s="245"/>
      <c r="J3" s="245"/>
      <c r="K3" s="249"/>
      <c r="L3" s="166" t="s">
        <v>251</v>
      </c>
      <c r="M3" s="166" t="s">
        <v>252</v>
      </c>
      <c r="N3" s="244"/>
      <c r="O3" s="244"/>
      <c r="P3" s="244"/>
      <c r="Q3" s="244"/>
      <c r="R3" s="244"/>
      <c r="S3" s="104" t="s">
        <v>181</v>
      </c>
      <c r="T3" s="104" t="s">
        <v>182</v>
      </c>
      <c r="U3" s="104" t="s">
        <v>178</v>
      </c>
      <c r="V3" s="104" t="s">
        <v>179</v>
      </c>
      <c r="W3" s="104" t="s">
        <v>180</v>
      </c>
      <c r="X3" s="244"/>
    </row>
    <row r="4" spans="1:24" s="171" customFormat="1" ht="32.4">
      <c r="A4" s="180">
        <v>1</v>
      </c>
      <c r="B4" s="181" t="s">
        <v>1398</v>
      </c>
      <c r="C4" s="181" t="s">
        <v>2633</v>
      </c>
      <c r="D4" s="181" t="s">
        <v>1361</v>
      </c>
      <c r="E4" s="95" t="s">
        <v>1400</v>
      </c>
      <c r="F4" s="195" t="s">
        <v>1401</v>
      </c>
      <c r="G4" s="181" t="s">
        <v>1402</v>
      </c>
      <c r="H4" s="181"/>
      <c r="I4" s="181" t="s">
        <v>1403</v>
      </c>
      <c r="J4" s="181" t="s">
        <v>1404</v>
      </c>
      <c r="K4" s="181"/>
      <c r="L4" s="183">
        <v>45035</v>
      </c>
      <c r="M4" s="183">
        <v>45036</v>
      </c>
      <c r="N4" s="181" t="s">
        <v>7</v>
      </c>
      <c r="O4" s="180" t="s">
        <v>1405</v>
      </c>
      <c r="P4" s="180" t="s">
        <v>1405</v>
      </c>
      <c r="Q4" s="181" t="s">
        <v>1359</v>
      </c>
      <c r="R4" s="184" t="s">
        <v>1406</v>
      </c>
      <c r="S4" s="171" t="s">
        <v>7</v>
      </c>
      <c r="T4" s="171" t="s">
        <v>260</v>
      </c>
      <c r="U4" s="171" t="s">
        <v>9</v>
      </c>
      <c r="X4" s="171" t="s">
        <v>1397</v>
      </c>
    </row>
    <row r="5" spans="1:24" s="171" customFormat="1" ht="48.6">
      <c r="A5" s="180">
        <v>2</v>
      </c>
      <c r="B5" s="181" t="s">
        <v>1398</v>
      </c>
      <c r="C5" s="181" t="s">
        <v>1399</v>
      </c>
      <c r="D5" s="181" t="s">
        <v>1361</v>
      </c>
      <c r="E5" s="181" t="s">
        <v>2629</v>
      </c>
      <c r="F5" s="195" t="s">
        <v>1408</v>
      </c>
      <c r="G5" s="181" t="s">
        <v>1409</v>
      </c>
      <c r="H5" s="181"/>
      <c r="I5" s="181" t="s">
        <v>1410</v>
      </c>
      <c r="J5" s="181" t="s">
        <v>1411</v>
      </c>
      <c r="K5" s="181"/>
      <c r="L5" s="183">
        <v>45116</v>
      </c>
      <c r="M5" s="183">
        <v>45120</v>
      </c>
      <c r="N5" s="181" t="s">
        <v>7</v>
      </c>
      <c r="O5" s="180" t="s">
        <v>1405</v>
      </c>
      <c r="P5" s="180" t="s">
        <v>1412</v>
      </c>
      <c r="Q5" s="181" t="s">
        <v>1364</v>
      </c>
      <c r="R5" s="184" t="s">
        <v>1413</v>
      </c>
      <c r="S5" s="171" t="s">
        <v>7</v>
      </c>
      <c r="T5" s="171" t="s">
        <v>260</v>
      </c>
      <c r="U5" s="171" t="s">
        <v>73</v>
      </c>
      <c r="X5" s="171" t="s">
        <v>1407</v>
      </c>
    </row>
    <row r="6" spans="1:24" s="171" customFormat="1" ht="32.4">
      <c r="A6" s="180">
        <v>3</v>
      </c>
      <c r="B6" s="181" t="s">
        <v>1398</v>
      </c>
      <c r="C6" s="181" t="s">
        <v>1399</v>
      </c>
      <c r="D6" s="181" t="s">
        <v>1361</v>
      </c>
      <c r="E6" s="181" t="s">
        <v>2630</v>
      </c>
      <c r="F6" s="195" t="s">
        <v>1415</v>
      </c>
      <c r="G6" s="181" t="s">
        <v>1416</v>
      </c>
      <c r="H6" s="181"/>
      <c r="I6" s="181" t="s">
        <v>1417</v>
      </c>
      <c r="J6" s="181" t="s">
        <v>1404</v>
      </c>
      <c r="K6" s="181"/>
      <c r="L6" s="183">
        <v>45093</v>
      </c>
      <c r="M6" s="183">
        <v>45095</v>
      </c>
      <c r="N6" s="181" t="s">
        <v>7</v>
      </c>
      <c r="O6" s="180" t="s">
        <v>1405</v>
      </c>
      <c r="P6" s="180" t="s">
        <v>1412</v>
      </c>
      <c r="Q6" s="181" t="s">
        <v>1359</v>
      </c>
      <c r="R6" s="184" t="s">
        <v>1418</v>
      </c>
      <c r="S6" s="171" t="s">
        <v>7</v>
      </c>
      <c r="T6" s="171" t="s">
        <v>260</v>
      </c>
      <c r="U6" s="171" t="s">
        <v>75</v>
      </c>
      <c r="X6" s="171" t="s">
        <v>1414</v>
      </c>
    </row>
    <row r="7" spans="1:24" ht="32.4">
      <c r="A7" s="96"/>
      <c r="B7" s="97"/>
      <c r="C7" s="197" t="s">
        <v>2634</v>
      </c>
      <c r="D7" s="103"/>
      <c r="E7" s="103"/>
      <c r="F7" s="103"/>
      <c r="G7" s="103"/>
      <c r="H7" s="98"/>
      <c r="I7" s="99" t="s">
        <v>2635</v>
      </c>
      <c r="J7" s="99" t="s">
        <v>2636</v>
      </c>
      <c r="K7" s="100"/>
      <c r="L7" s="103"/>
      <c r="M7" s="103"/>
      <c r="N7" s="96"/>
      <c r="O7" s="96"/>
      <c r="P7" s="96"/>
      <c r="Q7" s="96"/>
      <c r="R7" s="101"/>
    </row>
    <row r="8" spans="1:24" s="171" customFormat="1" ht="64.8">
      <c r="A8" s="180">
        <v>1</v>
      </c>
      <c r="B8" s="181" t="s">
        <v>1398</v>
      </c>
      <c r="C8" s="181" t="s">
        <v>2637</v>
      </c>
      <c r="D8" s="181" t="s">
        <v>1439</v>
      </c>
      <c r="E8" s="95" t="s">
        <v>1439</v>
      </c>
      <c r="F8" s="182" t="s">
        <v>1440</v>
      </c>
      <c r="G8" s="185" t="s">
        <v>1441</v>
      </c>
      <c r="H8" s="181"/>
      <c r="I8" s="181" t="s">
        <v>1442</v>
      </c>
      <c r="J8" s="181" t="s">
        <v>1404</v>
      </c>
      <c r="K8" s="181"/>
      <c r="L8" s="183">
        <v>45116</v>
      </c>
      <c r="M8" s="183">
        <v>45121</v>
      </c>
      <c r="N8" s="181" t="s">
        <v>7</v>
      </c>
      <c r="O8" s="180" t="s">
        <v>1412</v>
      </c>
      <c r="P8" s="180" t="s">
        <v>1412</v>
      </c>
      <c r="Q8" s="181" t="s">
        <v>1364</v>
      </c>
      <c r="R8" s="184" t="s">
        <v>1443</v>
      </c>
      <c r="S8" s="171" t="s">
        <v>7</v>
      </c>
      <c r="T8" s="171" t="s">
        <v>260</v>
      </c>
      <c r="U8" s="171" t="s">
        <v>1444</v>
      </c>
      <c r="X8" s="171" t="s">
        <v>1438</v>
      </c>
    </row>
    <row r="9" spans="1:24" s="171" customFormat="1" ht="32.4">
      <c r="A9" s="180">
        <v>2</v>
      </c>
      <c r="B9" s="181" t="s">
        <v>1398</v>
      </c>
      <c r="C9" s="181" t="s">
        <v>195</v>
      </c>
      <c r="D9" s="181" t="s">
        <v>1439</v>
      </c>
      <c r="E9" s="95" t="s">
        <v>1439</v>
      </c>
      <c r="F9" s="182" t="s">
        <v>1446</v>
      </c>
      <c r="G9" s="181" t="s">
        <v>1447</v>
      </c>
      <c r="H9" s="181"/>
      <c r="I9" s="181" t="s">
        <v>1448</v>
      </c>
      <c r="J9" s="181" t="s">
        <v>1404</v>
      </c>
      <c r="K9" s="181"/>
      <c r="L9" s="183">
        <v>45065</v>
      </c>
      <c r="M9" s="183">
        <v>45067</v>
      </c>
      <c r="N9" s="181" t="s">
        <v>7</v>
      </c>
      <c r="O9" s="180" t="s">
        <v>1412</v>
      </c>
      <c r="P9" s="180" t="s">
        <v>1412</v>
      </c>
      <c r="Q9" s="181" t="s">
        <v>1359</v>
      </c>
      <c r="R9" s="184" t="s">
        <v>1449</v>
      </c>
      <c r="S9" s="171" t="s">
        <v>7</v>
      </c>
      <c r="T9" s="171" t="s">
        <v>260</v>
      </c>
      <c r="U9" s="171" t="s">
        <v>9</v>
      </c>
      <c r="X9" s="171" t="s">
        <v>1445</v>
      </c>
    </row>
    <row r="10" spans="1:24" s="171" customFormat="1" ht="48.6">
      <c r="A10" s="180">
        <v>3</v>
      </c>
      <c r="B10" s="181" t="s">
        <v>1398</v>
      </c>
      <c r="C10" s="181" t="s">
        <v>195</v>
      </c>
      <c r="D10" s="181" t="s">
        <v>1451</v>
      </c>
      <c r="E10" s="181" t="s">
        <v>1452</v>
      </c>
      <c r="F10" s="182" t="s">
        <v>1453</v>
      </c>
      <c r="G10" s="181" t="s">
        <v>1454</v>
      </c>
      <c r="H10" s="181"/>
      <c r="I10" s="181" t="s">
        <v>1455</v>
      </c>
      <c r="J10" s="181" t="s">
        <v>1411</v>
      </c>
      <c r="K10" s="181"/>
      <c r="L10" s="183">
        <v>45062</v>
      </c>
      <c r="M10" s="183">
        <v>45064</v>
      </c>
      <c r="N10" s="181" t="s">
        <v>7</v>
      </c>
      <c r="O10" s="180" t="s">
        <v>1412</v>
      </c>
      <c r="P10" s="180" t="s">
        <v>1412</v>
      </c>
      <c r="Q10" s="181" t="s">
        <v>1364</v>
      </c>
      <c r="R10" s="184" t="s">
        <v>1456</v>
      </c>
      <c r="S10" s="171" t="s">
        <v>1457</v>
      </c>
      <c r="T10" s="171" t="s">
        <v>260</v>
      </c>
      <c r="U10" s="171" t="s">
        <v>1444</v>
      </c>
      <c r="X10" s="171" t="s">
        <v>1450</v>
      </c>
    </row>
    <row r="11" spans="1:24" s="171" customFormat="1" ht="93.6">
      <c r="A11" s="180">
        <v>4</v>
      </c>
      <c r="B11" s="181" t="s">
        <v>1398</v>
      </c>
      <c r="C11" s="181" t="s">
        <v>195</v>
      </c>
      <c r="D11" s="181" t="s">
        <v>1459</v>
      </c>
      <c r="E11" s="181" t="s">
        <v>1460</v>
      </c>
      <c r="F11" s="182" t="s">
        <v>1461</v>
      </c>
      <c r="G11" s="181" t="s">
        <v>1462</v>
      </c>
      <c r="H11" s="181"/>
      <c r="I11" s="181" t="s">
        <v>1424</v>
      </c>
      <c r="J11" s="181" t="s">
        <v>1411</v>
      </c>
      <c r="K11" s="181"/>
      <c r="L11" s="183">
        <v>45275</v>
      </c>
      <c r="M11" s="183">
        <v>45277</v>
      </c>
      <c r="N11" s="181" t="s">
        <v>7</v>
      </c>
      <c r="O11" s="180" t="s">
        <v>1405</v>
      </c>
      <c r="P11" s="180" t="s">
        <v>1405</v>
      </c>
      <c r="Q11" s="181" t="s">
        <v>1359</v>
      </c>
      <c r="R11" s="186" t="s">
        <v>1425</v>
      </c>
      <c r="S11" s="171" t="s">
        <v>7</v>
      </c>
      <c r="T11" s="171" t="s">
        <v>260</v>
      </c>
      <c r="U11" s="171" t="s">
        <v>29</v>
      </c>
      <c r="X11" s="171" t="s">
        <v>1458</v>
      </c>
    </row>
    <row r="12" spans="1:24" ht="32.4">
      <c r="A12" s="96"/>
      <c r="B12" s="97"/>
      <c r="C12" s="197" t="s">
        <v>2638</v>
      </c>
      <c r="D12" s="103"/>
      <c r="E12" s="103"/>
      <c r="F12" s="103"/>
      <c r="G12" s="103"/>
      <c r="H12" s="98"/>
      <c r="I12" s="99" t="s">
        <v>2639</v>
      </c>
      <c r="J12" s="99" t="s">
        <v>2632</v>
      </c>
      <c r="K12" s="100"/>
      <c r="L12" s="103"/>
      <c r="M12" s="103"/>
      <c r="N12" s="96"/>
      <c r="O12" s="96"/>
      <c r="P12" s="96"/>
      <c r="Q12" s="96"/>
      <c r="R12" s="101"/>
    </row>
    <row r="13" spans="1:24" s="171" customFormat="1" ht="93.6">
      <c r="A13" s="180">
        <v>1</v>
      </c>
      <c r="B13" s="181" t="s">
        <v>1398</v>
      </c>
      <c r="C13" s="181" t="s">
        <v>2643</v>
      </c>
      <c r="D13" s="181" t="s">
        <v>1421</v>
      </c>
      <c r="E13" s="181" t="s">
        <v>2605</v>
      </c>
      <c r="F13" s="182" t="s">
        <v>1422</v>
      </c>
      <c r="G13" s="181" t="s">
        <v>1423</v>
      </c>
      <c r="H13" s="181"/>
      <c r="I13" s="181" t="s">
        <v>1424</v>
      </c>
      <c r="J13" s="180" t="s">
        <v>1411</v>
      </c>
      <c r="K13" s="181"/>
      <c r="L13" s="183">
        <v>45275</v>
      </c>
      <c r="M13" s="183">
        <v>45277</v>
      </c>
      <c r="N13" s="181" t="s">
        <v>7</v>
      </c>
      <c r="O13" s="180" t="s">
        <v>1405</v>
      </c>
      <c r="P13" s="180" t="s">
        <v>1405</v>
      </c>
      <c r="Q13" s="181" t="s">
        <v>1359</v>
      </c>
      <c r="R13" s="186" t="s">
        <v>1425</v>
      </c>
      <c r="S13" s="171" t="s">
        <v>7</v>
      </c>
      <c r="T13" s="171" t="s">
        <v>260</v>
      </c>
      <c r="U13" s="171" t="s">
        <v>29</v>
      </c>
      <c r="X13" s="171" t="s">
        <v>1419</v>
      </c>
    </row>
    <row r="14" spans="1:24" s="171" customFormat="1" ht="48.6">
      <c r="A14" s="180">
        <v>2</v>
      </c>
      <c r="B14" s="181" t="s">
        <v>1398</v>
      </c>
      <c r="C14" s="181" t="s">
        <v>1420</v>
      </c>
      <c r="D14" s="181" t="s">
        <v>1421</v>
      </c>
      <c r="E14" s="181" t="s">
        <v>1427</v>
      </c>
      <c r="F14" s="182" t="s">
        <v>1428</v>
      </c>
      <c r="G14" s="181" t="s">
        <v>1429</v>
      </c>
      <c r="H14" s="181"/>
      <c r="I14" s="181" t="s">
        <v>1430</v>
      </c>
      <c r="J14" s="180" t="s">
        <v>1411</v>
      </c>
      <c r="K14" s="181"/>
      <c r="L14" s="183">
        <v>45233</v>
      </c>
      <c r="M14" s="183">
        <v>45234</v>
      </c>
      <c r="N14" s="181" t="s">
        <v>7</v>
      </c>
      <c r="O14" s="180" t="s">
        <v>1405</v>
      </c>
      <c r="P14" s="180" t="s">
        <v>1405</v>
      </c>
      <c r="Q14" s="181" t="s">
        <v>1359</v>
      </c>
      <c r="R14" s="184" t="s">
        <v>1431</v>
      </c>
      <c r="S14" s="171" t="s">
        <v>7</v>
      </c>
      <c r="T14" s="171" t="s">
        <v>260</v>
      </c>
      <c r="U14" s="171" t="s">
        <v>13</v>
      </c>
      <c r="X14" s="171" t="s">
        <v>1426</v>
      </c>
    </row>
    <row r="15" spans="1:24" s="171" customFormat="1" ht="32.4">
      <c r="A15" s="180">
        <v>3</v>
      </c>
      <c r="B15" s="181" t="s">
        <v>1398</v>
      </c>
      <c r="C15" s="181" t="s">
        <v>1420</v>
      </c>
      <c r="D15" s="181" t="s">
        <v>1421</v>
      </c>
      <c r="E15" s="181" t="s">
        <v>1433</v>
      </c>
      <c r="F15" s="182" t="s">
        <v>1434</v>
      </c>
      <c r="G15" s="181" t="s">
        <v>1435</v>
      </c>
      <c r="H15" s="181"/>
      <c r="I15" s="181" t="s">
        <v>1436</v>
      </c>
      <c r="J15" s="180" t="s">
        <v>1411</v>
      </c>
      <c r="K15" s="181"/>
      <c r="L15" s="183">
        <v>45261</v>
      </c>
      <c r="M15" s="183">
        <v>45263</v>
      </c>
      <c r="N15" s="181" t="s">
        <v>7</v>
      </c>
      <c r="O15" s="180" t="s">
        <v>1405</v>
      </c>
      <c r="P15" s="180" t="s">
        <v>1405</v>
      </c>
      <c r="Q15" s="181" t="s">
        <v>1359</v>
      </c>
      <c r="R15" s="184" t="s">
        <v>1437</v>
      </c>
      <c r="S15" s="171" t="s">
        <v>7</v>
      </c>
      <c r="T15" s="171" t="s">
        <v>260</v>
      </c>
      <c r="U15" s="171" t="s">
        <v>29</v>
      </c>
      <c r="X15" s="171" t="s">
        <v>1432</v>
      </c>
    </row>
    <row r="16" spans="1:24" ht="32.4">
      <c r="A16" s="96"/>
      <c r="B16" s="97"/>
      <c r="C16" s="197" t="s">
        <v>2644</v>
      </c>
      <c r="D16" s="103"/>
      <c r="E16" s="103"/>
      <c r="F16" s="103"/>
      <c r="G16" s="103"/>
      <c r="H16" s="98"/>
      <c r="I16" s="99" t="s">
        <v>2635</v>
      </c>
      <c r="J16" s="99" t="s">
        <v>2640</v>
      </c>
      <c r="K16" s="100"/>
      <c r="L16" s="103"/>
      <c r="M16" s="103"/>
      <c r="N16" s="96"/>
      <c r="O16" s="96"/>
      <c r="P16" s="96"/>
      <c r="Q16" s="96"/>
      <c r="R16" s="101"/>
    </row>
    <row r="17" spans="1:25" s="171" customFormat="1" ht="64.8">
      <c r="A17" s="180">
        <v>1</v>
      </c>
      <c r="B17" s="181" t="s">
        <v>1464</v>
      </c>
      <c r="C17" s="181" t="s">
        <v>2645</v>
      </c>
      <c r="D17" s="181" t="s">
        <v>1466</v>
      </c>
      <c r="E17" s="181" t="s">
        <v>1467</v>
      </c>
      <c r="F17" s="182" t="s">
        <v>1468</v>
      </c>
      <c r="G17" s="181" t="s">
        <v>1469</v>
      </c>
      <c r="H17" s="181"/>
      <c r="I17" s="181" t="s">
        <v>1470</v>
      </c>
      <c r="J17" s="180" t="s">
        <v>1404</v>
      </c>
      <c r="K17" s="181"/>
      <c r="L17" s="183">
        <v>45252</v>
      </c>
      <c r="M17" s="183">
        <v>45255</v>
      </c>
      <c r="N17" s="181" t="s">
        <v>7</v>
      </c>
      <c r="O17" s="180" t="s">
        <v>1405</v>
      </c>
      <c r="P17" s="180" t="s">
        <v>1405</v>
      </c>
      <c r="Q17" s="181" t="s">
        <v>1364</v>
      </c>
      <c r="R17" s="184" t="s">
        <v>1471</v>
      </c>
      <c r="S17" s="171" t="s">
        <v>7</v>
      </c>
      <c r="T17" s="171" t="s">
        <v>260</v>
      </c>
      <c r="U17" s="171" t="s">
        <v>13</v>
      </c>
      <c r="X17" s="171" t="s">
        <v>1463</v>
      </c>
    </row>
    <row r="18" spans="1:25" s="171" customFormat="1" ht="48.6">
      <c r="A18" s="180">
        <v>2</v>
      </c>
      <c r="B18" s="181" t="s">
        <v>1464</v>
      </c>
      <c r="C18" s="181" t="s">
        <v>1465</v>
      </c>
      <c r="D18" s="181" t="s">
        <v>1473</v>
      </c>
      <c r="E18" s="181" t="s">
        <v>1473</v>
      </c>
      <c r="F18" s="182" t="s">
        <v>1474</v>
      </c>
      <c r="G18" s="181" t="s">
        <v>1475</v>
      </c>
      <c r="H18" s="181"/>
      <c r="I18" s="181" t="s">
        <v>1476</v>
      </c>
      <c r="J18" s="180" t="s">
        <v>1411</v>
      </c>
      <c r="K18" s="181"/>
      <c r="L18" s="183">
        <v>45248</v>
      </c>
      <c r="M18" s="183">
        <v>45248</v>
      </c>
      <c r="N18" s="181" t="s">
        <v>7</v>
      </c>
      <c r="O18" s="180" t="s">
        <v>1405</v>
      </c>
      <c r="P18" s="180" t="s">
        <v>1405</v>
      </c>
      <c r="Q18" s="181" t="s">
        <v>1364</v>
      </c>
      <c r="R18" s="184" t="s">
        <v>1477</v>
      </c>
      <c r="S18" s="171" t="s">
        <v>7</v>
      </c>
      <c r="T18" s="171" t="s">
        <v>260</v>
      </c>
      <c r="U18" s="171" t="s">
        <v>13</v>
      </c>
      <c r="X18" s="171" t="s">
        <v>1472</v>
      </c>
    </row>
    <row r="19" spans="1:25" ht="32.4">
      <c r="A19" s="96"/>
      <c r="B19" s="97"/>
      <c r="C19" s="197" t="s">
        <v>2646</v>
      </c>
      <c r="D19" s="103"/>
      <c r="E19" s="103"/>
      <c r="F19" s="103"/>
      <c r="G19" s="103"/>
      <c r="H19" s="98"/>
      <c r="I19" s="99" t="s">
        <v>2641</v>
      </c>
      <c r="J19" s="99" t="s">
        <v>2636</v>
      </c>
      <c r="K19" s="100"/>
      <c r="L19" s="103"/>
      <c r="M19" s="103"/>
      <c r="N19" s="96"/>
      <c r="O19" s="96"/>
      <c r="P19" s="96"/>
      <c r="Q19" s="96"/>
      <c r="R19" s="101"/>
    </row>
    <row r="20" spans="1:25" s="171" customFormat="1" ht="48.6">
      <c r="A20" s="180">
        <v>1</v>
      </c>
      <c r="B20" s="181" t="s">
        <v>1479</v>
      </c>
      <c r="C20" s="181" t="s">
        <v>74</v>
      </c>
      <c r="D20" s="181" t="s">
        <v>1480</v>
      </c>
      <c r="E20" s="181" t="s">
        <v>1481</v>
      </c>
      <c r="F20" s="182" t="s">
        <v>1482</v>
      </c>
      <c r="G20" s="181" t="s">
        <v>1483</v>
      </c>
      <c r="H20" s="181"/>
      <c r="I20" s="196" t="s">
        <v>1484</v>
      </c>
      <c r="J20" s="198" t="s">
        <v>1411</v>
      </c>
      <c r="K20" s="181"/>
      <c r="L20" s="183">
        <v>45128</v>
      </c>
      <c r="M20" s="183">
        <v>45129</v>
      </c>
      <c r="N20" s="181" t="s">
        <v>7</v>
      </c>
      <c r="O20" s="180" t="s">
        <v>1405</v>
      </c>
      <c r="P20" s="180" t="s">
        <v>1405</v>
      </c>
      <c r="Q20" s="181" t="s">
        <v>1364</v>
      </c>
      <c r="R20" s="184" t="s">
        <v>1485</v>
      </c>
      <c r="S20" s="171" t="s">
        <v>7</v>
      </c>
      <c r="T20" s="171" t="s">
        <v>260</v>
      </c>
      <c r="U20" s="171" t="s">
        <v>73</v>
      </c>
      <c r="X20" s="171" t="s">
        <v>1478</v>
      </c>
      <c r="Y20" s="171">
        <v>1</v>
      </c>
    </row>
    <row r="21" spans="1:25" s="171" customFormat="1" ht="81">
      <c r="A21" s="180">
        <v>2</v>
      </c>
      <c r="B21" s="181" t="s">
        <v>1479</v>
      </c>
      <c r="C21" s="181" t="s">
        <v>74</v>
      </c>
      <c r="D21" s="181" t="s">
        <v>1480</v>
      </c>
      <c r="E21" s="181" t="s">
        <v>1481</v>
      </c>
      <c r="F21" s="182" t="s">
        <v>1487</v>
      </c>
      <c r="G21" s="181" t="s">
        <v>1488</v>
      </c>
      <c r="H21" s="181"/>
      <c r="I21" s="196" t="s">
        <v>1470</v>
      </c>
      <c r="J21" s="198" t="s">
        <v>1411</v>
      </c>
      <c r="K21" s="181"/>
      <c r="L21" s="183">
        <v>45255</v>
      </c>
      <c r="M21" s="183">
        <v>45257</v>
      </c>
      <c r="N21" s="181" t="s">
        <v>7</v>
      </c>
      <c r="O21" s="180" t="s">
        <v>1405</v>
      </c>
      <c r="P21" s="180" t="s">
        <v>1405</v>
      </c>
      <c r="Q21" s="181" t="s">
        <v>1364</v>
      </c>
      <c r="R21" s="184" t="s">
        <v>1489</v>
      </c>
      <c r="S21" s="171" t="s">
        <v>7</v>
      </c>
      <c r="T21" s="171" t="s">
        <v>260</v>
      </c>
      <c r="U21" s="171" t="s">
        <v>13</v>
      </c>
      <c r="X21" s="171" t="s">
        <v>1486</v>
      </c>
      <c r="Y21" s="171">
        <v>2</v>
      </c>
    </row>
    <row r="22" spans="1:25" s="171" customFormat="1" ht="46.8">
      <c r="A22" s="187">
        <v>3</v>
      </c>
      <c r="B22" s="188" t="s">
        <v>1479</v>
      </c>
      <c r="C22" s="188" t="s">
        <v>74</v>
      </c>
      <c r="D22" s="189" t="s">
        <v>1491</v>
      </c>
      <c r="E22" s="188" t="s">
        <v>1492</v>
      </c>
      <c r="F22" s="188" t="s">
        <v>1493</v>
      </c>
      <c r="G22" s="181" t="s">
        <v>1494</v>
      </c>
      <c r="H22" s="181"/>
      <c r="I22" s="181" t="s">
        <v>1495</v>
      </c>
      <c r="J22" s="180" t="s">
        <v>1404</v>
      </c>
      <c r="K22" s="181"/>
      <c r="L22" s="183">
        <v>45052</v>
      </c>
      <c r="M22" s="183">
        <v>45052</v>
      </c>
      <c r="N22" s="181" t="s">
        <v>7</v>
      </c>
      <c r="O22" s="180"/>
      <c r="P22" s="180"/>
      <c r="Q22" s="181" t="s">
        <v>1359</v>
      </c>
      <c r="R22" s="189"/>
      <c r="S22" s="173"/>
      <c r="T22" s="173"/>
      <c r="U22" s="173"/>
      <c r="V22" s="173"/>
      <c r="W22" s="173"/>
      <c r="X22" s="172" t="s">
        <v>1490</v>
      </c>
      <c r="Y22" s="171">
        <v>3</v>
      </c>
    </row>
    <row r="23" spans="1:25" s="171" customFormat="1" ht="113.4">
      <c r="A23" s="180">
        <v>4</v>
      </c>
      <c r="B23" s="181" t="s">
        <v>1479</v>
      </c>
      <c r="C23" s="181" t="s">
        <v>74</v>
      </c>
      <c r="D23" s="181" t="s">
        <v>1497</v>
      </c>
      <c r="E23" s="181" t="s">
        <v>1498</v>
      </c>
      <c r="F23" s="182" t="s">
        <v>1499</v>
      </c>
      <c r="G23" s="181" t="s">
        <v>1483</v>
      </c>
      <c r="H23" s="181"/>
      <c r="I23" s="196" t="s">
        <v>1484</v>
      </c>
      <c r="J23" s="198" t="s">
        <v>1411</v>
      </c>
      <c r="K23" s="181"/>
      <c r="L23" s="183">
        <v>45128</v>
      </c>
      <c r="M23" s="183">
        <v>45129</v>
      </c>
      <c r="N23" s="181" t="s">
        <v>7</v>
      </c>
      <c r="O23" s="180" t="s">
        <v>1405</v>
      </c>
      <c r="P23" s="180" t="s">
        <v>1405</v>
      </c>
      <c r="Q23" s="181" t="s">
        <v>1364</v>
      </c>
      <c r="R23" s="184" t="s">
        <v>1485</v>
      </c>
      <c r="S23" s="171" t="s">
        <v>7</v>
      </c>
      <c r="T23" s="171" t="s">
        <v>260</v>
      </c>
      <c r="U23" s="171" t="s">
        <v>73</v>
      </c>
      <c r="X23" s="171" t="s">
        <v>1496</v>
      </c>
      <c r="Y23" s="171">
        <v>4</v>
      </c>
    </row>
    <row r="24" spans="1:25" s="171" customFormat="1" ht="81">
      <c r="A24" s="180">
        <v>5</v>
      </c>
      <c r="B24" s="181" t="s">
        <v>1479</v>
      </c>
      <c r="C24" s="181" t="s">
        <v>74</v>
      </c>
      <c r="D24" s="181" t="s">
        <v>1368</v>
      </c>
      <c r="E24" s="181" t="s">
        <v>1501</v>
      </c>
      <c r="F24" s="190" t="s">
        <v>1502</v>
      </c>
      <c r="G24" s="181" t="s">
        <v>1503</v>
      </c>
      <c r="H24" s="181"/>
      <c r="I24" s="196" t="s">
        <v>1504</v>
      </c>
      <c r="J24" s="198" t="s">
        <v>1411</v>
      </c>
      <c r="K24" s="181"/>
      <c r="L24" s="183">
        <v>45219</v>
      </c>
      <c r="M24" s="183">
        <v>45220</v>
      </c>
      <c r="N24" s="181" t="s">
        <v>1505</v>
      </c>
      <c r="O24" s="180" t="s">
        <v>1412</v>
      </c>
      <c r="P24" s="180" t="s">
        <v>1405</v>
      </c>
      <c r="Q24" s="181" t="s">
        <v>1364</v>
      </c>
      <c r="R24" s="184" t="s">
        <v>1506</v>
      </c>
      <c r="S24" s="171" t="s">
        <v>1507</v>
      </c>
      <c r="T24" s="171" t="s">
        <v>260</v>
      </c>
      <c r="U24" s="171" t="s">
        <v>6</v>
      </c>
      <c r="X24" s="171" t="s">
        <v>1500</v>
      </c>
      <c r="Y24" s="171">
        <v>5</v>
      </c>
    </row>
    <row r="25" spans="1:25" s="171" customFormat="1" ht="82.8">
      <c r="A25" s="180">
        <v>6</v>
      </c>
      <c r="B25" s="181" t="s">
        <v>1479</v>
      </c>
      <c r="C25" s="181" t="s">
        <v>74</v>
      </c>
      <c r="D25" s="181" t="s">
        <v>1368</v>
      </c>
      <c r="E25" s="181" t="s">
        <v>1368</v>
      </c>
      <c r="F25" s="190" t="s">
        <v>1509</v>
      </c>
      <c r="G25" s="181" t="s">
        <v>1510</v>
      </c>
      <c r="H25" s="181"/>
      <c r="I25" s="196" t="s">
        <v>1511</v>
      </c>
      <c r="J25" s="180" t="s">
        <v>1404</v>
      </c>
      <c r="K25" s="181"/>
      <c r="L25" s="183">
        <v>45128</v>
      </c>
      <c r="M25" s="183">
        <v>45128</v>
      </c>
      <c r="N25" s="181" t="s">
        <v>7</v>
      </c>
      <c r="O25" s="180" t="s">
        <v>1405</v>
      </c>
      <c r="P25" s="180" t="s">
        <v>1405</v>
      </c>
      <c r="Q25" s="181" t="s">
        <v>1359</v>
      </c>
      <c r="R25" s="184" t="s">
        <v>1512</v>
      </c>
      <c r="S25" s="171" t="s">
        <v>1513</v>
      </c>
      <c r="T25" s="171" t="s">
        <v>260</v>
      </c>
      <c r="U25" s="171" t="s">
        <v>73</v>
      </c>
      <c r="X25" s="171" t="s">
        <v>1508</v>
      </c>
      <c r="Y25" s="171">
        <v>6</v>
      </c>
    </row>
    <row r="26" spans="1:25" s="171" customFormat="1" ht="82.8">
      <c r="A26" s="180">
        <v>7</v>
      </c>
      <c r="B26" s="181" t="s">
        <v>1479</v>
      </c>
      <c r="C26" s="181" t="s">
        <v>74</v>
      </c>
      <c r="D26" s="181" t="s">
        <v>1368</v>
      </c>
      <c r="E26" s="181" t="s">
        <v>1368</v>
      </c>
      <c r="F26" s="190" t="s">
        <v>1515</v>
      </c>
      <c r="G26" s="181" t="s">
        <v>1510</v>
      </c>
      <c r="H26" s="181"/>
      <c r="I26" s="196" t="s">
        <v>1511</v>
      </c>
      <c r="J26" s="180" t="s">
        <v>1404</v>
      </c>
      <c r="K26" s="181"/>
      <c r="L26" s="183">
        <v>45128</v>
      </c>
      <c r="M26" s="183">
        <v>45128</v>
      </c>
      <c r="N26" s="181" t="s">
        <v>7</v>
      </c>
      <c r="O26" s="180" t="s">
        <v>1405</v>
      </c>
      <c r="P26" s="180" t="s">
        <v>1405</v>
      </c>
      <c r="Q26" s="181" t="s">
        <v>1359</v>
      </c>
      <c r="R26" s="184" t="s">
        <v>1512</v>
      </c>
      <c r="S26" s="171" t="s">
        <v>1513</v>
      </c>
      <c r="T26" s="171" t="s">
        <v>260</v>
      </c>
      <c r="U26" s="171" t="s">
        <v>73</v>
      </c>
      <c r="X26" s="171" t="s">
        <v>1514</v>
      </c>
      <c r="Y26" s="171">
        <v>7</v>
      </c>
    </row>
    <row r="27" spans="1:25" s="171" customFormat="1" ht="48.6">
      <c r="A27" s="180">
        <v>8</v>
      </c>
      <c r="B27" s="181" t="s">
        <v>1479</v>
      </c>
      <c r="C27" s="181" t="s">
        <v>74</v>
      </c>
      <c r="D27" s="181" t="s">
        <v>1517</v>
      </c>
      <c r="E27" s="191" t="s">
        <v>1518</v>
      </c>
      <c r="F27" s="190" t="s">
        <v>1519</v>
      </c>
      <c r="G27" s="181" t="s">
        <v>1494</v>
      </c>
      <c r="H27" s="181"/>
      <c r="I27" s="181" t="s">
        <v>1495</v>
      </c>
      <c r="J27" s="180" t="s">
        <v>1404</v>
      </c>
      <c r="K27" s="181"/>
      <c r="L27" s="183">
        <v>45052</v>
      </c>
      <c r="M27" s="183">
        <v>45052</v>
      </c>
      <c r="N27" s="181" t="s">
        <v>1520</v>
      </c>
      <c r="O27" s="180" t="s">
        <v>1405</v>
      </c>
      <c r="P27" s="180" t="s">
        <v>1412</v>
      </c>
      <c r="Q27" s="181" t="s">
        <v>1359</v>
      </c>
      <c r="R27" s="184" t="s">
        <v>1521</v>
      </c>
      <c r="S27" s="171" t="s">
        <v>7</v>
      </c>
      <c r="T27" s="171" t="s">
        <v>260</v>
      </c>
      <c r="U27" s="171" t="s">
        <v>1444</v>
      </c>
      <c r="X27" s="171" t="s">
        <v>1516</v>
      </c>
      <c r="Y27" s="171">
        <v>8</v>
      </c>
    </row>
    <row r="28" spans="1:25" s="171" customFormat="1" ht="48.6">
      <c r="A28" s="180">
        <v>9</v>
      </c>
      <c r="B28" s="181" t="s">
        <v>1479</v>
      </c>
      <c r="C28" s="181" t="s">
        <v>2647</v>
      </c>
      <c r="D28" s="181" t="s">
        <v>1517</v>
      </c>
      <c r="E28" s="181" t="s">
        <v>1523</v>
      </c>
      <c r="F28" s="190" t="s">
        <v>1524</v>
      </c>
      <c r="G28" s="181" t="s">
        <v>1483</v>
      </c>
      <c r="H28" s="181"/>
      <c r="I28" s="196" t="s">
        <v>1484</v>
      </c>
      <c r="J28" s="198" t="s">
        <v>1411</v>
      </c>
      <c r="K28" s="181"/>
      <c r="L28" s="183">
        <v>45128</v>
      </c>
      <c r="M28" s="183">
        <v>45129</v>
      </c>
      <c r="N28" s="181" t="s">
        <v>7</v>
      </c>
      <c r="O28" s="180" t="s">
        <v>1405</v>
      </c>
      <c r="P28" s="180" t="s">
        <v>1412</v>
      </c>
      <c r="Q28" s="181" t="s">
        <v>1364</v>
      </c>
      <c r="R28" s="184" t="s">
        <v>1485</v>
      </c>
      <c r="S28" s="171" t="s">
        <v>7</v>
      </c>
      <c r="T28" s="171" t="s">
        <v>260</v>
      </c>
      <c r="U28" s="171" t="s">
        <v>73</v>
      </c>
      <c r="X28" s="171" t="s">
        <v>1522</v>
      </c>
      <c r="Y28" s="171">
        <v>9</v>
      </c>
    </row>
    <row r="29" spans="1:25" ht="32.4">
      <c r="A29" s="96"/>
      <c r="B29" s="97"/>
      <c r="C29" s="197" t="s">
        <v>2648</v>
      </c>
      <c r="D29" s="103"/>
      <c r="E29" s="103"/>
      <c r="F29" s="103"/>
      <c r="G29" s="103"/>
      <c r="H29" s="98"/>
      <c r="I29" s="99" t="s">
        <v>2702</v>
      </c>
      <c r="J29" s="99" t="s">
        <v>2642</v>
      </c>
      <c r="K29" s="100"/>
      <c r="L29" s="103"/>
      <c r="M29" s="103"/>
      <c r="N29" s="96"/>
      <c r="O29" s="96"/>
      <c r="P29" s="96"/>
      <c r="Q29" s="96"/>
      <c r="R29" s="101"/>
    </row>
    <row r="30" spans="1:25" s="171" customFormat="1" ht="48.6">
      <c r="A30" s="180" t="s">
        <v>1525</v>
      </c>
      <c r="B30" s="181" t="s">
        <v>1479</v>
      </c>
      <c r="C30" s="181" t="s">
        <v>1526</v>
      </c>
      <c r="D30" s="181" t="s">
        <v>1527</v>
      </c>
      <c r="E30" s="95" t="s">
        <v>1528</v>
      </c>
      <c r="F30" s="182" t="s">
        <v>1529</v>
      </c>
      <c r="G30" s="181" t="s">
        <v>1530</v>
      </c>
      <c r="H30" s="181"/>
      <c r="I30" s="181" t="s">
        <v>1531</v>
      </c>
      <c r="J30" s="181" t="s">
        <v>1404</v>
      </c>
      <c r="K30" s="181"/>
      <c r="L30" s="183">
        <v>45268</v>
      </c>
      <c r="M30" s="183">
        <v>45269</v>
      </c>
      <c r="N30" s="181" t="s">
        <v>7</v>
      </c>
      <c r="O30" s="180" t="s">
        <v>1405</v>
      </c>
      <c r="P30" s="180" t="s">
        <v>1405</v>
      </c>
      <c r="Q30" s="181" t="s">
        <v>1359</v>
      </c>
      <c r="R30" s="184" t="s">
        <v>1532</v>
      </c>
      <c r="S30" s="171" t="s">
        <v>7</v>
      </c>
      <c r="T30" s="171" t="s">
        <v>260</v>
      </c>
      <c r="U30" s="171" t="s">
        <v>29</v>
      </c>
      <c r="X30" s="171" t="s">
        <v>1525</v>
      </c>
      <c r="Y30" s="171">
        <v>11</v>
      </c>
    </row>
    <row r="31" spans="1:25" s="171" customFormat="1" ht="409.6">
      <c r="A31" s="180" t="s">
        <v>1533</v>
      </c>
      <c r="B31" s="181" t="s">
        <v>1479</v>
      </c>
      <c r="C31" s="181" t="s">
        <v>2649</v>
      </c>
      <c r="D31" s="181" t="s">
        <v>1527</v>
      </c>
      <c r="E31" s="95" t="s">
        <v>1527</v>
      </c>
      <c r="F31" s="182" t="s">
        <v>1534</v>
      </c>
      <c r="G31" s="181" t="s">
        <v>1535</v>
      </c>
      <c r="H31" s="181"/>
      <c r="I31" s="181" t="s">
        <v>1536</v>
      </c>
      <c r="J31" s="181" t="s">
        <v>1411</v>
      </c>
      <c r="K31" s="181"/>
      <c r="L31" s="181" t="s">
        <v>1537</v>
      </c>
      <c r="M31" s="183">
        <v>45193</v>
      </c>
      <c r="N31" s="181" t="s">
        <v>7</v>
      </c>
      <c r="O31" s="180" t="s">
        <v>1405</v>
      </c>
      <c r="P31" s="180" t="s">
        <v>1405</v>
      </c>
      <c r="Q31" s="181" t="s">
        <v>1359</v>
      </c>
      <c r="R31" s="192" t="s">
        <v>1538</v>
      </c>
      <c r="S31" s="171" t="s">
        <v>7</v>
      </c>
      <c r="T31" s="171" t="s">
        <v>260</v>
      </c>
      <c r="U31" s="171" t="s">
        <v>52</v>
      </c>
      <c r="X31" s="171" t="s">
        <v>1533</v>
      </c>
      <c r="Y31" s="171">
        <v>12</v>
      </c>
    </row>
    <row r="32" spans="1:25" s="171" customFormat="1" ht="32.4">
      <c r="A32" s="180" t="s">
        <v>1539</v>
      </c>
      <c r="B32" s="181" t="s">
        <v>1479</v>
      </c>
      <c r="C32" s="181" t="s">
        <v>1526</v>
      </c>
      <c r="D32" s="181" t="s">
        <v>1527</v>
      </c>
      <c r="E32" s="95" t="s">
        <v>1540</v>
      </c>
      <c r="F32" s="182" t="s">
        <v>1541</v>
      </c>
      <c r="G32" s="181" t="s">
        <v>1542</v>
      </c>
      <c r="H32" s="181"/>
      <c r="I32" s="181" t="s">
        <v>1543</v>
      </c>
      <c r="J32" s="181" t="s">
        <v>1411</v>
      </c>
      <c r="K32" s="181"/>
      <c r="L32" s="183">
        <v>45045</v>
      </c>
      <c r="M32" s="183">
        <v>45045</v>
      </c>
      <c r="N32" s="181" t="s">
        <v>7</v>
      </c>
      <c r="O32" s="180" t="s">
        <v>1405</v>
      </c>
      <c r="P32" s="180" t="s">
        <v>1405</v>
      </c>
      <c r="Q32" s="181" t="s">
        <v>1359</v>
      </c>
      <c r="R32" s="184" t="s">
        <v>1544</v>
      </c>
      <c r="S32" s="171" t="s">
        <v>7</v>
      </c>
      <c r="T32" s="171" t="s">
        <v>260</v>
      </c>
      <c r="U32" s="171" t="s">
        <v>9</v>
      </c>
      <c r="X32" s="171" t="s">
        <v>1539</v>
      </c>
      <c r="Y32" s="171">
        <v>13</v>
      </c>
    </row>
    <row r="33" spans="1:25" s="171" customFormat="1" ht="82.8">
      <c r="A33" s="180" t="s">
        <v>1545</v>
      </c>
      <c r="B33" s="181" t="s">
        <v>1479</v>
      </c>
      <c r="C33" s="181" t="s">
        <v>1526</v>
      </c>
      <c r="D33" s="181" t="s">
        <v>1527</v>
      </c>
      <c r="E33" s="95" t="s">
        <v>1540</v>
      </c>
      <c r="F33" s="182" t="s">
        <v>1546</v>
      </c>
      <c r="G33" s="181" t="s">
        <v>1510</v>
      </c>
      <c r="H33" s="181"/>
      <c r="I33" s="181" t="s">
        <v>1511</v>
      </c>
      <c r="J33" s="181" t="s">
        <v>1411</v>
      </c>
      <c r="K33" s="181"/>
      <c r="L33" s="183">
        <v>45128</v>
      </c>
      <c r="M33" s="183">
        <v>45128</v>
      </c>
      <c r="N33" s="181" t="s">
        <v>7</v>
      </c>
      <c r="O33" s="180" t="s">
        <v>1405</v>
      </c>
      <c r="P33" s="180" t="s">
        <v>1405</v>
      </c>
      <c r="Q33" s="181" t="s">
        <v>1359</v>
      </c>
      <c r="R33" s="184" t="s">
        <v>1512</v>
      </c>
      <c r="S33" s="171" t="s">
        <v>7</v>
      </c>
      <c r="T33" s="171" t="s">
        <v>260</v>
      </c>
      <c r="U33" s="171" t="s">
        <v>73</v>
      </c>
      <c r="X33" s="171" t="s">
        <v>1545</v>
      </c>
      <c r="Y33" s="171">
        <v>14</v>
      </c>
    </row>
    <row r="34" spans="1:25" ht="32.4">
      <c r="A34" s="96"/>
      <c r="B34" s="97"/>
      <c r="C34" s="197" t="s">
        <v>2650</v>
      </c>
      <c r="D34" s="103"/>
      <c r="E34" s="103"/>
      <c r="F34" s="103"/>
      <c r="G34" s="103"/>
      <c r="H34" s="98"/>
      <c r="I34" s="99" t="s">
        <v>2651</v>
      </c>
      <c r="J34" s="99" t="s">
        <v>2640</v>
      </c>
      <c r="K34" s="100"/>
      <c r="L34" s="103"/>
      <c r="M34" s="103"/>
      <c r="N34" s="96"/>
      <c r="O34" s="96"/>
      <c r="P34" s="96"/>
      <c r="Q34" s="96"/>
      <c r="R34" s="101"/>
    </row>
    <row r="35" spans="1:25" s="171" customFormat="1" ht="32.4">
      <c r="A35" s="180" t="s">
        <v>1547</v>
      </c>
      <c r="B35" s="181" t="s">
        <v>1548</v>
      </c>
      <c r="C35" s="181" t="s">
        <v>66</v>
      </c>
      <c r="D35" s="181" t="s">
        <v>1549</v>
      </c>
      <c r="E35" s="181" t="s">
        <v>1550</v>
      </c>
      <c r="F35" s="182" t="s">
        <v>1551</v>
      </c>
      <c r="G35" s="181" t="s">
        <v>1552</v>
      </c>
      <c r="H35" s="181"/>
      <c r="I35" s="181" t="s">
        <v>1553</v>
      </c>
      <c r="J35" s="181" t="s">
        <v>1404</v>
      </c>
      <c r="K35" s="181"/>
      <c r="L35" s="183">
        <v>45247</v>
      </c>
      <c r="M35" s="183">
        <v>45248</v>
      </c>
      <c r="N35" s="181" t="s">
        <v>1554</v>
      </c>
      <c r="O35" s="180" t="s">
        <v>1405</v>
      </c>
      <c r="P35" s="180" t="s">
        <v>1405</v>
      </c>
      <c r="Q35" s="181" t="s">
        <v>1359</v>
      </c>
      <c r="R35" s="184" t="s">
        <v>1555</v>
      </c>
      <c r="S35" s="171" t="s">
        <v>7</v>
      </c>
      <c r="T35" s="171" t="s">
        <v>260</v>
      </c>
      <c r="U35" s="171" t="s">
        <v>13</v>
      </c>
      <c r="X35" s="171" t="s">
        <v>1547</v>
      </c>
    </row>
    <row r="36" spans="1:25" s="171" customFormat="1" ht="64.8">
      <c r="A36" s="180" t="s">
        <v>1556</v>
      </c>
      <c r="B36" s="181" t="s">
        <v>1548</v>
      </c>
      <c r="C36" s="181" t="s">
        <v>66</v>
      </c>
      <c r="D36" s="181" t="s">
        <v>1557</v>
      </c>
      <c r="E36" s="181" t="s">
        <v>1558</v>
      </c>
      <c r="F36" s="182" t="s">
        <v>1559</v>
      </c>
      <c r="G36" s="181" t="s">
        <v>1560</v>
      </c>
      <c r="H36" s="181"/>
      <c r="I36" s="181" t="s">
        <v>1561</v>
      </c>
      <c r="J36" s="181" t="s">
        <v>1411</v>
      </c>
      <c r="K36" s="181"/>
      <c r="L36" s="183">
        <v>45152</v>
      </c>
      <c r="M36" s="183">
        <v>45156</v>
      </c>
      <c r="N36" s="181" t="s">
        <v>1562</v>
      </c>
      <c r="O36" s="180" t="s">
        <v>1405</v>
      </c>
      <c r="P36" s="180" t="s">
        <v>1405</v>
      </c>
      <c r="Q36" s="181" t="s">
        <v>1364</v>
      </c>
      <c r="R36" s="184" t="s">
        <v>1563</v>
      </c>
      <c r="S36" s="171" t="s">
        <v>1564</v>
      </c>
      <c r="T36" s="171" t="s">
        <v>260</v>
      </c>
      <c r="U36" s="171" t="s">
        <v>18</v>
      </c>
      <c r="X36" s="171" t="s">
        <v>1556</v>
      </c>
    </row>
    <row r="37" spans="1:25" s="171" customFormat="1" ht="32.4">
      <c r="A37" s="180" t="s">
        <v>1565</v>
      </c>
      <c r="B37" s="181" t="s">
        <v>1548</v>
      </c>
      <c r="C37" s="181" t="s">
        <v>66</v>
      </c>
      <c r="D37" s="181" t="s">
        <v>1566</v>
      </c>
      <c r="E37" s="181" t="s">
        <v>1567</v>
      </c>
      <c r="F37" s="182" t="s">
        <v>1568</v>
      </c>
      <c r="G37" s="181" t="s">
        <v>1569</v>
      </c>
      <c r="H37" s="181"/>
      <c r="I37" s="181" t="s">
        <v>1570</v>
      </c>
      <c r="J37" s="181" t="s">
        <v>1404</v>
      </c>
      <c r="K37" s="181"/>
      <c r="L37" s="183">
        <v>45240</v>
      </c>
      <c r="M37" s="183">
        <v>45240</v>
      </c>
      <c r="N37" s="181" t="s">
        <v>1571</v>
      </c>
      <c r="O37" s="180" t="s">
        <v>1412</v>
      </c>
      <c r="P37" s="180" t="s">
        <v>1412</v>
      </c>
      <c r="Q37" s="181" t="s">
        <v>1359</v>
      </c>
      <c r="R37" s="184" t="s">
        <v>1572</v>
      </c>
      <c r="S37" s="171" t="s">
        <v>7</v>
      </c>
      <c r="T37" s="171" t="s">
        <v>260</v>
      </c>
      <c r="U37" s="171" t="s">
        <v>13</v>
      </c>
      <c r="X37" s="171" t="s">
        <v>1565</v>
      </c>
    </row>
    <row r="38" spans="1:25" s="171" customFormat="1" ht="32.4">
      <c r="A38" s="180" t="s">
        <v>1573</v>
      </c>
      <c r="B38" s="181" t="s">
        <v>1548</v>
      </c>
      <c r="C38" s="181" t="s">
        <v>66</v>
      </c>
      <c r="D38" s="181" t="s">
        <v>1566</v>
      </c>
      <c r="E38" s="181" t="s">
        <v>1574</v>
      </c>
      <c r="F38" s="182" t="s">
        <v>1575</v>
      </c>
      <c r="G38" s="181" t="s">
        <v>1569</v>
      </c>
      <c r="H38" s="181"/>
      <c r="I38" s="181" t="s">
        <v>1570</v>
      </c>
      <c r="J38" s="181" t="s">
        <v>1404</v>
      </c>
      <c r="K38" s="181"/>
      <c r="L38" s="183">
        <v>45240</v>
      </c>
      <c r="M38" s="183">
        <v>45240</v>
      </c>
      <c r="N38" s="181" t="s">
        <v>1571</v>
      </c>
      <c r="O38" s="180" t="s">
        <v>1412</v>
      </c>
      <c r="P38" s="180" t="s">
        <v>1412</v>
      </c>
      <c r="Q38" s="181" t="s">
        <v>1359</v>
      </c>
      <c r="R38" s="184" t="s">
        <v>1572</v>
      </c>
      <c r="S38" s="171" t="s">
        <v>7</v>
      </c>
      <c r="T38" s="171" t="s">
        <v>260</v>
      </c>
      <c r="U38" s="171" t="s">
        <v>13</v>
      </c>
      <c r="X38" s="171" t="s">
        <v>1573</v>
      </c>
    </row>
    <row r="39" spans="1:25" s="171" customFormat="1" ht="32.4">
      <c r="A39" s="180" t="s">
        <v>1576</v>
      </c>
      <c r="B39" s="181" t="s">
        <v>1548</v>
      </c>
      <c r="C39" s="181" t="s">
        <v>66</v>
      </c>
      <c r="D39" s="181" t="s">
        <v>1566</v>
      </c>
      <c r="E39" s="181" t="s">
        <v>1577</v>
      </c>
      <c r="F39" s="182" t="s">
        <v>1578</v>
      </c>
      <c r="G39" s="181" t="s">
        <v>1569</v>
      </c>
      <c r="H39" s="181"/>
      <c r="I39" s="181" t="s">
        <v>1570</v>
      </c>
      <c r="J39" s="181" t="s">
        <v>1404</v>
      </c>
      <c r="K39" s="181"/>
      <c r="L39" s="183">
        <v>45240</v>
      </c>
      <c r="M39" s="183">
        <v>45240</v>
      </c>
      <c r="N39" s="181" t="s">
        <v>1571</v>
      </c>
      <c r="O39" s="180" t="s">
        <v>1412</v>
      </c>
      <c r="P39" s="180" t="s">
        <v>1412</v>
      </c>
      <c r="Q39" s="181" t="s">
        <v>1359</v>
      </c>
      <c r="R39" s="184" t="s">
        <v>1572</v>
      </c>
      <c r="S39" s="171" t="s">
        <v>7</v>
      </c>
      <c r="T39" s="171" t="s">
        <v>260</v>
      </c>
      <c r="U39" s="171" t="s">
        <v>13</v>
      </c>
      <c r="X39" s="171" t="s">
        <v>1576</v>
      </c>
    </row>
    <row r="40" spans="1:25" s="171" customFormat="1" ht="48.6">
      <c r="A40" s="180" t="s">
        <v>1579</v>
      </c>
      <c r="B40" s="181" t="s">
        <v>1548</v>
      </c>
      <c r="C40" s="181" t="s">
        <v>66</v>
      </c>
      <c r="D40" s="181" t="s">
        <v>1566</v>
      </c>
      <c r="E40" s="181" t="s">
        <v>1580</v>
      </c>
      <c r="F40" s="182" t="s">
        <v>1581</v>
      </c>
      <c r="G40" s="181" t="s">
        <v>1582</v>
      </c>
      <c r="H40" s="181"/>
      <c r="I40" s="181" t="s">
        <v>1583</v>
      </c>
      <c r="J40" s="181" t="s">
        <v>1404</v>
      </c>
      <c r="K40" s="181"/>
      <c r="L40" s="183">
        <v>45268</v>
      </c>
      <c r="M40" s="183">
        <v>45268</v>
      </c>
      <c r="N40" s="181" t="s">
        <v>1571</v>
      </c>
      <c r="O40" s="180" t="s">
        <v>1412</v>
      </c>
      <c r="P40" s="180" t="s">
        <v>1412</v>
      </c>
      <c r="Q40" s="181" t="s">
        <v>1359</v>
      </c>
      <c r="R40" s="184" t="s">
        <v>1584</v>
      </c>
      <c r="S40" s="171" t="s">
        <v>7</v>
      </c>
      <c r="T40" s="171" t="s">
        <v>260</v>
      </c>
      <c r="U40" s="171" t="s">
        <v>29</v>
      </c>
      <c r="X40" s="171" t="s">
        <v>1579</v>
      </c>
    </row>
    <row r="41" spans="1:25" s="171" customFormat="1" ht="48.6">
      <c r="A41" s="180" t="s">
        <v>1585</v>
      </c>
      <c r="B41" s="181" t="s">
        <v>1548</v>
      </c>
      <c r="C41" s="181" t="s">
        <v>66</v>
      </c>
      <c r="D41" s="181" t="s">
        <v>1566</v>
      </c>
      <c r="E41" s="181" t="s">
        <v>1586</v>
      </c>
      <c r="F41" s="182" t="s">
        <v>1587</v>
      </c>
      <c r="G41" s="181" t="s">
        <v>1588</v>
      </c>
      <c r="H41" s="181"/>
      <c r="I41" s="181" t="s">
        <v>1589</v>
      </c>
      <c r="J41" s="181" t="s">
        <v>1411</v>
      </c>
      <c r="K41" s="181"/>
      <c r="L41" s="183">
        <v>45137</v>
      </c>
      <c r="M41" s="183">
        <v>45142</v>
      </c>
      <c r="N41" s="181" t="s">
        <v>1571</v>
      </c>
      <c r="O41" s="180" t="s">
        <v>1412</v>
      </c>
      <c r="P41" s="180" t="s">
        <v>1412</v>
      </c>
      <c r="Q41" s="181" t="s">
        <v>1364</v>
      </c>
      <c r="R41" s="184" t="s">
        <v>1590</v>
      </c>
      <c r="S41" s="171" t="s">
        <v>7</v>
      </c>
      <c r="T41" s="171" t="s">
        <v>260</v>
      </c>
      <c r="U41" s="171" t="s">
        <v>18</v>
      </c>
      <c r="X41" s="171" t="s">
        <v>1585</v>
      </c>
    </row>
    <row r="42" spans="1:25" s="171" customFormat="1" ht="64.8">
      <c r="A42" s="180" t="s">
        <v>1591</v>
      </c>
      <c r="B42" s="181" t="s">
        <v>1548</v>
      </c>
      <c r="C42" s="181" t="s">
        <v>66</v>
      </c>
      <c r="D42" s="181" t="s">
        <v>1566</v>
      </c>
      <c r="E42" s="181" t="s">
        <v>1592</v>
      </c>
      <c r="F42" s="182" t="s">
        <v>1593</v>
      </c>
      <c r="G42" s="181" t="s">
        <v>1594</v>
      </c>
      <c r="H42" s="181"/>
      <c r="I42" s="181" t="s">
        <v>1595</v>
      </c>
      <c r="J42" s="181" t="s">
        <v>1411</v>
      </c>
      <c r="K42" s="181"/>
      <c r="L42" s="183">
        <v>45159</v>
      </c>
      <c r="M42" s="183">
        <v>45163</v>
      </c>
      <c r="N42" s="181" t="s">
        <v>1571</v>
      </c>
      <c r="O42" s="180" t="s">
        <v>1412</v>
      </c>
      <c r="P42" s="180" t="s">
        <v>1412</v>
      </c>
      <c r="Q42" s="181" t="s">
        <v>1364</v>
      </c>
      <c r="R42" s="184" t="s">
        <v>1596</v>
      </c>
      <c r="S42" s="171" t="s">
        <v>7</v>
      </c>
      <c r="T42" s="171" t="s">
        <v>260</v>
      </c>
      <c r="U42" s="171" t="s">
        <v>18</v>
      </c>
      <c r="X42" s="171" t="s">
        <v>1591</v>
      </c>
    </row>
    <row r="43" spans="1:25" s="171" customFormat="1" ht="48.6">
      <c r="A43" s="180" t="s">
        <v>1597</v>
      </c>
      <c r="B43" s="181" t="s">
        <v>1548</v>
      </c>
      <c r="C43" s="181" t="s">
        <v>66</v>
      </c>
      <c r="D43" s="181" t="s">
        <v>1566</v>
      </c>
      <c r="E43" s="181" t="s">
        <v>1598</v>
      </c>
      <c r="F43" s="182" t="s">
        <v>1599</v>
      </c>
      <c r="G43" s="181" t="s">
        <v>1600</v>
      </c>
      <c r="H43" s="181"/>
      <c r="I43" s="181" t="s">
        <v>1601</v>
      </c>
      <c r="J43" s="181" t="s">
        <v>1411</v>
      </c>
      <c r="K43" s="181"/>
      <c r="L43" s="183">
        <v>45089</v>
      </c>
      <c r="M43" s="183">
        <v>45090</v>
      </c>
      <c r="N43" s="181" t="s">
        <v>1602</v>
      </c>
      <c r="O43" s="180" t="s">
        <v>1412</v>
      </c>
      <c r="P43" s="180" t="s">
        <v>1412</v>
      </c>
      <c r="Q43" s="181" t="s">
        <v>1364</v>
      </c>
      <c r="R43" s="184" t="s">
        <v>1603</v>
      </c>
      <c r="S43" s="171" t="s">
        <v>7</v>
      </c>
      <c r="T43" s="171" t="s">
        <v>260</v>
      </c>
      <c r="U43" s="171" t="s">
        <v>75</v>
      </c>
      <c r="X43" s="171" t="s">
        <v>1597</v>
      </c>
    </row>
    <row r="44" spans="1:25" s="171" customFormat="1" ht="48.6">
      <c r="A44" s="180" t="s">
        <v>1604</v>
      </c>
      <c r="B44" s="181" t="s">
        <v>1548</v>
      </c>
      <c r="C44" s="181" t="s">
        <v>2652</v>
      </c>
      <c r="D44" s="181" t="s">
        <v>1566</v>
      </c>
      <c r="E44" s="181" t="s">
        <v>1605</v>
      </c>
      <c r="F44" s="182" t="s">
        <v>1606</v>
      </c>
      <c r="G44" s="181" t="s">
        <v>1600</v>
      </c>
      <c r="H44" s="181"/>
      <c r="I44" s="181" t="s">
        <v>1601</v>
      </c>
      <c r="J44" s="181" t="s">
        <v>1411</v>
      </c>
      <c r="K44" s="181"/>
      <c r="L44" s="183">
        <v>45089</v>
      </c>
      <c r="M44" s="183">
        <v>45090</v>
      </c>
      <c r="N44" s="181" t="s">
        <v>1607</v>
      </c>
      <c r="O44" s="180" t="s">
        <v>1412</v>
      </c>
      <c r="P44" s="180" t="s">
        <v>1412</v>
      </c>
      <c r="Q44" s="181" t="s">
        <v>1364</v>
      </c>
      <c r="R44" s="184" t="s">
        <v>1603</v>
      </c>
      <c r="S44" s="171" t="s">
        <v>7</v>
      </c>
      <c r="T44" s="171" t="s">
        <v>260</v>
      </c>
      <c r="U44" s="171" t="s">
        <v>75</v>
      </c>
      <c r="X44" s="171" t="s">
        <v>1604</v>
      </c>
    </row>
    <row r="45" spans="1:25" s="171" customFormat="1" ht="64.8">
      <c r="A45" s="180" t="s">
        <v>1608</v>
      </c>
      <c r="B45" s="181" t="s">
        <v>1548</v>
      </c>
      <c r="C45" s="181" t="s">
        <v>66</v>
      </c>
      <c r="D45" s="181" t="s">
        <v>1566</v>
      </c>
      <c r="E45" s="181" t="s">
        <v>1609</v>
      </c>
      <c r="F45" s="182" t="s">
        <v>1610</v>
      </c>
      <c r="G45" s="181" t="s">
        <v>1600</v>
      </c>
      <c r="H45" s="181"/>
      <c r="I45" s="181" t="s">
        <v>1601</v>
      </c>
      <c r="J45" s="181" t="s">
        <v>1411</v>
      </c>
      <c r="K45" s="181"/>
      <c r="L45" s="183">
        <v>45089</v>
      </c>
      <c r="M45" s="183">
        <v>45090</v>
      </c>
      <c r="N45" s="181" t="s">
        <v>1611</v>
      </c>
      <c r="O45" s="180" t="s">
        <v>1412</v>
      </c>
      <c r="P45" s="180" t="s">
        <v>1412</v>
      </c>
      <c r="Q45" s="181" t="s">
        <v>1364</v>
      </c>
      <c r="R45" s="184" t="s">
        <v>1603</v>
      </c>
      <c r="S45" s="171" t="s">
        <v>7</v>
      </c>
      <c r="T45" s="171" t="s">
        <v>260</v>
      </c>
      <c r="U45" s="171" t="s">
        <v>75</v>
      </c>
      <c r="X45" s="171" t="s">
        <v>1608</v>
      </c>
    </row>
    <row r="46" spans="1:25" ht="32.4">
      <c r="A46" s="96"/>
      <c r="B46" s="97"/>
      <c r="C46" s="197" t="s">
        <v>2653</v>
      </c>
      <c r="D46" s="103"/>
      <c r="E46" s="103"/>
      <c r="F46" s="103"/>
      <c r="G46" s="103"/>
      <c r="H46" s="98"/>
      <c r="I46" s="99" t="s">
        <v>2654</v>
      </c>
      <c r="J46" s="99" t="s">
        <v>2655</v>
      </c>
      <c r="K46" s="100"/>
      <c r="L46" s="103"/>
      <c r="M46" s="103"/>
      <c r="N46" s="96"/>
      <c r="O46" s="96"/>
      <c r="P46" s="96"/>
      <c r="Q46" s="96"/>
      <c r="R46" s="101"/>
    </row>
    <row r="47" spans="1:25" s="171" customFormat="1" ht="81">
      <c r="A47" s="180" t="s">
        <v>1612</v>
      </c>
      <c r="B47" s="181" t="s">
        <v>1548</v>
      </c>
      <c r="C47" s="181" t="s">
        <v>2656</v>
      </c>
      <c r="D47" s="181" t="s">
        <v>1614</v>
      </c>
      <c r="E47" s="181" t="s">
        <v>1615</v>
      </c>
      <c r="F47" s="182" t="s">
        <v>1616</v>
      </c>
      <c r="G47" s="181" t="s">
        <v>1617</v>
      </c>
      <c r="H47" s="181"/>
      <c r="I47" s="181" t="s">
        <v>1618</v>
      </c>
      <c r="J47" s="181" t="s">
        <v>1411</v>
      </c>
      <c r="K47" s="181"/>
      <c r="L47" s="183">
        <v>45186</v>
      </c>
      <c r="M47" s="183">
        <v>45190</v>
      </c>
      <c r="N47" s="181" t="s">
        <v>7</v>
      </c>
      <c r="O47" s="180" t="s">
        <v>1412</v>
      </c>
      <c r="P47" s="180" t="s">
        <v>1405</v>
      </c>
      <c r="Q47" s="181" t="s">
        <v>1364</v>
      </c>
      <c r="R47" s="184" t="s">
        <v>1619</v>
      </c>
      <c r="S47" s="171" t="s">
        <v>7</v>
      </c>
      <c r="T47" s="171" t="s">
        <v>260</v>
      </c>
      <c r="U47" s="171" t="s">
        <v>52</v>
      </c>
      <c r="X47" s="171" t="s">
        <v>1612</v>
      </c>
    </row>
    <row r="48" spans="1:25" s="171" customFormat="1" ht="97.2">
      <c r="A48" s="180" t="s">
        <v>1620</v>
      </c>
      <c r="B48" s="181" t="s">
        <v>1548</v>
      </c>
      <c r="C48" s="181" t="s">
        <v>1613</v>
      </c>
      <c r="D48" s="181" t="s">
        <v>1614</v>
      </c>
      <c r="E48" s="181" t="s">
        <v>1621</v>
      </c>
      <c r="F48" s="182" t="s">
        <v>1622</v>
      </c>
      <c r="G48" s="181" t="s">
        <v>1623</v>
      </c>
      <c r="H48" s="181"/>
      <c r="I48" s="181" t="s">
        <v>1624</v>
      </c>
      <c r="J48" s="181" t="s">
        <v>1411</v>
      </c>
      <c r="K48" s="181"/>
      <c r="L48" s="183">
        <v>45081</v>
      </c>
      <c r="M48" s="183">
        <v>45085</v>
      </c>
      <c r="N48" s="181" t="s">
        <v>7</v>
      </c>
      <c r="O48" s="180" t="s">
        <v>1412</v>
      </c>
      <c r="P48" s="180" t="s">
        <v>1412</v>
      </c>
      <c r="Q48" s="181" t="s">
        <v>1364</v>
      </c>
      <c r="R48" s="184" t="s">
        <v>1625</v>
      </c>
      <c r="S48" s="171" t="s">
        <v>7</v>
      </c>
      <c r="T48" s="171" t="s">
        <v>260</v>
      </c>
      <c r="U48" s="171" t="s">
        <v>75</v>
      </c>
      <c r="X48" s="171" t="s">
        <v>1620</v>
      </c>
    </row>
    <row r="49" spans="1:24" s="171" customFormat="1" ht="64.8">
      <c r="A49" s="180" t="s">
        <v>1626</v>
      </c>
      <c r="B49" s="181" t="s">
        <v>1548</v>
      </c>
      <c r="C49" s="181" t="s">
        <v>1613</v>
      </c>
      <c r="D49" s="181" t="s">
        <v>1614</v>
      </c>
      <c r="E49" s="181" t="s">
        <v>1627</v>
      </c>
      <c r="F49" s="182" t="s">
        <v>1628</v>
      </c>
      <c r="G49" s="181" t="s">
        <v>1629</v>
      </c>
      <c r="H49" s="181"/>
      <c r="I49" s="181" t="s">
        <v>1624</v>
      </c>
      <c r="J49" s="181" t="s">
        <v>1411</v>
      </c>
      <c r="K49" s="181"/>
      <c r="L49" s="183">
        <v>45081</v>
      </c>
      <c r="M49" s="183">
        <v>45085</v>
      </c>
      <c r="N49" s="181" t="s">
        <v>7</v>
      </c>
      <c r="O49" s="180" t="s">
        <v>1412</v>
      </c>
      <c r="P49" s="180" t="s">
        <v>1405</v>
      </c>
      <c r="Q49" s="181" t="s">
        <v>1364</v>
      </c>
      <c r="R49" s="184" t="s">
        <v>1625</v>
      </c>
      <c r="S49" s="171" t="s">
        <v>7</v>
      </c>
      <c r="T49" s="171" t="s">
        <v>260</v>
      </c>
      <c r="U49" s="171" t="s">
        <v>75</v>
      </c>
      <c r="X49" s="171" t="s">
        <v>1626</v>
      </c>
    </row>
    <row r="50" spans="1:24" ht="32.4">
      <c r="A50" s="96"/>
      <c r="B50" s="97"/>
      <c r="C50" s="197" t="s">
        <v>2657</v>
      </c>
      <c r="D50" s="103"/>
      <c r="E50" s="103"/>
      <c r="F50" s="103"/>
      <c r="G50" s="103"/>
      <c r="H50" s="98"/>
      <c r="I50" s="99" t="s">
        <v>2658</v>
      </c>
      <c r="J50" s="99" t="s">
        <v>2640</v>
      </c>
      <c r="K50" s="100"/>
      <c r="L50" s="103"/>
      <c r="M50" s="103"/>
      <c r="N50" s="96"/>
      <c r="O50" s="96"/>
      <c r="P50" s="96"/>
      <c r="Q50" s="96"/>
      <c r="R50" s="101"/>
    </row>
    <row r="51" spans="1:24" s="171" customFormat="1" ht="64.8">
      <c r="A51" s="180" t="s">
        <v>1630</v>
      </c>
      <c r="B51" s="181" t="s">
        <v>1548</v>
      </c>
      <c r="C51" s="181" t="s">
        <v>51</v>
      </c>
      <c r="D51" s="181" t="s">
        <v>1631</v>
      </c>
      <c r="E51" s="181" t="s">
        <v>1632</v>
      </c>
      <c r="F51" s="182" t="s">
        <v>1633</v>
      </c>
      <c r="G51" s="181" t="s">
        <v>1634</v>
      </c>
      <c r="H51" s="181"/>
      <c r="I51" s="181" t="s">
        <v>1635</v>
      </c>
      <c r="J51" s="181" t="s">
        <v>1411</v>
      </c>
      <c r="K51" s="181"/>
      <c r="L51" s="183">
        <v>45222</v>
      </c>
      <c r="M51" s="183">
        <v>45225</v>
      </c>
      <c r="N51" s="181" t="s">
        <v>7</v>
      </c>
      <c r="O51" s="180" t="s">
        <v>1412</v>
      </c>
      <c r="P51" s="180" t="s">
        <v>1412</v>
      </c>
      <c r="Q51" s="181" t="s">
        <v>1364</v>
      </c>
      <c r="R51" s="184" t="s">
        <v>1636</v>
      </c>
      <c r="S51" s="171" t="s">
        <v>7</v>
      </c>
      <c r="T51" s="171" t="s">
        <v>260</v>
      </c>
      <c r="U51" s="171" t="s">
        <v>1637</v>
      </c>
      <c r="X51" s="171" t="s">
        <v>1630</v>
      </c>
    </row>
    <row r="52" spans="1:24" s="171" customFormat="1" ht="81">
      <c r="A52" s="180" t="s">
        <v>1638</v>
      </c>
      <c r="B52" s="181" t="s">
        <v>1548</v>
      </c>
      <c r="C52" s="181" t="s">
        <v>51</v>
      </c>
      <c r="D52" s="181" t="s">
        <v>1631</v>
      </c>
      <c r="E52" s="181" t="s">
        <v>1639</v>
      </c>
      <c r="F52" s="182" t="s">
        <v>1640</v>
      </c>
      <c r="G52" s="181" t="s">
        <v>1641</v>
      </c>
      <c r="H52" s="181"/>
      <c r="I52" s="181" t="s">
        <v>1635</v>
      </c>
      <c r="J52" s="181" t="s">
        <v>1411</v>
      </c>
      <c r="K52" s="181"/>
      <c r="L52" s="183">
        <v>45222</v>
      </c>
      <c r="M52" s="183">
        <v>45225</v>
      </c>
      <c r="N52" s="181" t="s">
        <v>7</v>
      </c>
      <c r="O52" s="180" t="s">
        <v>1405</v>
      </c>
      <c r="P52" s="180" t="s">
        <v>1412</v>
      </c>
      <c r="Q52" s="181" t="s">
        <v>1364</v>
      </c>
      <c r="R52" s="184" t="s">
        <v>1636</v>
      </c>
      <c r="S52" s="171" t="s">
        <v>7</v>
      </c>
      <c r="T52" s="171" t="s">
        <v>260</v>
      </c>
      <c r="U52" s="171" t="s">
        <v>1637</v>
      </c>
      <c r="X52" s="171" t="s">
        <v>1638</v>
      </c>
    </row>
    <row r="53" spans="1:24" s="171" customFormat="1" ht="97.2">
      <c r="A53" s="180" t="s">
        <v>1642</v>
      </c>
      <c r="B53" s="181" t="s">
        <v>1548</v>
      </c>
      <c r="C53" s="181" t="s">
        <v>51</v>
      </c>
      <c r="D53" s="181" t="s">
        <v>1631</v>
      </c>
      <c r="E53" s="181" t="s">
        <v>1643</v>
      </c>
      <c r="F53" s="182" t="s">
        <v>1644</v>
      </c>
      <c r="G53" s="181" t="s">
        <v>1641</v>
      </c>
      <c r="H53" s="181"/>
      <c r="I53" s="181" t="s">
        <v>1645</v>
      </c>
      <c r="J53" s="181" t="s">
        <v>1411</v>
      </c>
      <c r="K53" s="181"/>
      <c r="L53" s="183">
        <v>45222</v>
      </c>
      <c r="M53" s="183">
        <v>45225</v>
      </c>
      <c r="N53" s="181" t="s">
        <v>7</v>
      </c>
      <c r="O53" s="180" t="s">
        <v>1412</v>
      </c>
      <c r="P53" s="180" t="s">
        <v>1405</v>
      </c>
      <c r="Q53" s="181" t="s">
        <v>1364</v>
      </c>
      <c r="R53" s="184" t="s">
        <v>1636</v>
      </c>
      <c r="S53" s="171" t="s">
        <v>7</v>
      </c>
      <c r="T53" s="171" t="s">
        <v>260</v>
      </c>
      <c r="U53" s="171" t="s">
        <v>1637</v>
      </c>
      <c r="X53" s="171" t="s">
        <v>1642</v>
      </c>
    </row>
    <row r="54" spans="1:24" s="171" customFormat="1" ht="64.8">
      <c r="A54" s="180" t="s">
        <v>1646</v>
      </c>
      <c r="B54" s="181" t="s">
        <v>1548</v>
      </c>
      <c r="C54" s="181" t="s">
        <v>51</v>
      </c>
      <c r="D54" s="181" t="s">
        <v>1647</v>
      </c>
      <c r="E54" s="181" t="s">
        <v>1648</v>
      </c>
      <c r="F54" s="182" t="s">
        <v>1649</v>
      </c>
      <c r="G54" s="181" t="s">
        <v>1650</v>
      </c>
      <c r="H54" s="181"/>
      <c r="I54" s="181" t="s">
        <v>1651</v>
      </c>
      <c r="J54" s="181" t="s">
        <v>1404</v>
      </c>
      <c r="K54" s="181"/>
      <c r="L54" s="183">
        <v>45225</v>
      </c>
      <c r="M54" s="183">
        <v>45227</v>
      </c>
      <c r="N54" s="181" t="s">
        <v>7</v>
      </c>
      <c r="O54" s="180" t="s">
        <v>1412</v>
      </c>
      <c r="P54" s="180" t="s">
        <v>1405</v>
      </c>
      <c r="Q54" s="181" t="s">
        <v>1364</v>
      </c>
      <c r="R54" s="184" t="s">
        <v>1652</v>
      </c>
      <c r="S54" s="171" t="s">
        <v>1653</v>
      </c>
      <c r="T54" s="171" t="s">
        <v>260</v>
      </c>
      <c r="U54" s="171" t="s">
        <v>6</v>
      </c>
      <c r="X54" s="171" t="s">
        <v>1646</v>
      </c>
    </row>
    <row r="55" spans="1:24" s="171" customFormat="1" ht="81">
      <c r="A55" s="180" t="s">
        <v>1654</v>
      </c>
      <c r="B55" s="181" t="s">
        <v>1548</v>
      </c>
      <c r="C55" s="181" t="s">
        <v>2659</v>
      </c>
      <c r="D55" s="181" t="s">
        <v>1647</v>
      </c>
      <c r="E55" s="181" t="s">
        <v>1655</v>
      </c>
      <c r="F55" s="182" t="s">
        <v>1656</v>
      </c>
      <c r="G55" s="181" t="s">
        <v>1657</v>
      </c>
      <c r="H55" s="181"/>
      <c r="I55" s="181" t="s">
        <v>1658</v>
      </c>
      <c r="J55" s="181" t="s">
        <v>1411</v>
      </c>
      <c r="K55" s="181"/>
      <c r="L55" s="183">
        <v>45149</v>
      </c>
      <c r="M55" s="183">
        <v>45151</v>
      </c>
      <c r="N55" s="181" t="s">
        <v>7</v>
      </c>
      <c r="O55" s="180" t="s">
        <v>1412</v>
      </c>
      <c r="P55" s="180" t="s">
        <v>1412</v>
      </c>
      <c r="Q55" s="181" t="s">
        <v>1364</v>
      </c>
      <c r="R55" s="184" t="s">
        <v>1659</v>
      </c>
      <c r="S55" s="171" t="s">
        <v>1653</v>
      </c>
      <c r="T55" s="171" t="s">
        <v>260</v>
      </c>
      <c r="U55" s="171" t="s">
        <v>18</v>
      </c>
      <c r="X55" s="171" t="s">
        <v>1654</v>
      </c>
    </row>
    <row r="56" spans="1:24" s="171" customFormat="1" ht="409.6">
      <c r="A56" s="180" t="s">
        <v>1660</v>
      </c>
      <c r="B56" s="181" t="s">
        <v>1548</v>
      </c>
      <c r="C56" s="181" t="s">
        <v>51</v>
      </c>
      <c r="D56" s="181" t="s">
        <v>1647</v>
      </c>
      <c r="E56" s="181" t="s">
        <v>1661</v>
      </c>
      <c r="F56" s="182" t="s">
        <v>1662</v>
      </c>
      <c r="G56" s="181" t="s">
        <v>1663</v>
      </c>
      <c r="H56" s="181"/>
      <c r="I56" s="181" t="s">
        <v>1664</v>
      </c>
      <c r="J56" s="181" t="s">
        <v>1404</v>
      </c>
      <c r="K56" s="181"/>
      <c r="L56" s="183">
        <v>45169</v>
      </c>
      <c r="M56" s="183">
        <v>45172</v>
      </c>
      <c r="N56" s="181" t="s">
        <v>7</v>
      </c>
      <c r="O56" s="180" t="s">
        <v>1412</v>
      </c>
      <c r="P56" s="180" t="s">
        <v>1405</v>
      </c>
      <c r="Q56" s="181" t="s">
        <v>1364</v>
      </c>
      <c r="R56" s="192" t="s">
        <v>1665</v>
      </c>
      <c r="S56" s="171" t="s">
        <v>1666</v>
      </c>
      <c r="T56" s="171" t="s">
        <v>260</v>
      </c>
      <c r="U56" s="171" t="s">
        <v>52</v>
      </c>
      <c r="X56" s="171" t="s">
        <v>1660</v>
      </c>
    </row>
    <row r="57" spans="1:24" s="171" customFormat="1" ht="409.6">
      <c r="A57" s="180" t="s">
        <v>1667</v>
      </c>
      <c r="B57" s="181" t="s">
        <v>1548</v>
      </c>
      <c r="C57" s="181" t="s">
        <v>51</v>
      </c>
      <c r="D57" s="181" t="s">
        <v>1647</v>
      </c>
      <c r="E57" s="181" t="s">
        <v>1668</v>
      </c>
      <c r="F57" s="182" t="s">
        <v>1669</v>
      </c>
      <c r="G57" s="181" t="s">
        <v>1663</v>
      </c>
      <c r="H57" s="181"/>
      <c r="I57" s="181" t="s">
        <v>1664</v>
      </c>
      <c r="J57" s="181" t="s">
        <v>1404</v>
      </c>
      <c r="K57" s="181"/>
      <c r="L57" s="183">
        <v>45169</v>
      </c>
      <c r="M57" s="183">
        <v>45172</v>
      </c>
      <c r="N57" s="181" t="s">
        <v>7</v>
      </c>
      <c r="O57" s="180" t="s">
        <v>1412</v>
      </c>
      <c r="P57" s="180" t="s">
        <v>1405</v>
      </c>
      <c r="Q57" s="181" t="s">
        <v>1364</v>
      </c>
      <c r="R57" s="192" t="s">
        <v>1665</v>
      </c>
      <c r="S57" s="171" t="s">
        <v>1666</v>
      </c>
      <c r="T57" s="171" t="s">
        <v>260</v>
      </c>
      <c r="U57" s="171" t="s">
        <v>52</v>
      </c>
      <c r="X57" s="171" t="s">
        <v>1667</v>
      </c>
    </row>
    <row r="58" spans="1:24" s="171" customFormat="1" ht="48.6">
      <c r="A58" s="180" t="s">
        <v>1670</v>
      </c>
      <c r="B58" s="181" t="s">
        <v>1548</v>
      </c>
      <c r="C58" s="181" t="s">
        <v>51</v>
      </c>
      <c r="D58" s="181" t="s">
        <v>1671</v>
      </c>
      <c r="E58" s="181" t="s">
        <v>1672</v>
      </c>
      <c r="F58" s="182" t="s">
        <v>1673</v>
      </c>
      <c r="G58" s="181" t="s">
        <v>1483</v>
      </c>
      <c r="H58" s="181"/>
      <c r="I58" s="181" t="s">
        <v>1484</v>
      </c>
      <c r="J58" s="181" t="s">
        <v>1404</v>
      </c>
      <c r="K58" s="181"/>
      <c r="L58" s="183">
        <v>45128</v>
      </c>
      <c r="M58" s="183">
        <v>45129</v>
      </c>
      <c r="N58" s="181" t="s">
        <v>7</v>
      </c>
      <c r="O58" s="180" t="s">
        <v>1412</v>
      </c>
      <c r="P58" s="180" t="s">
        <v>1405</v>
      </c>
      <c r="Q58" s="181" t="s">
        <v>1364</v>
      </c>
      <c r="R58" s="184" t="s">
        <v>1485</v>
      </c>
      <c r="S58" s="171" t="s">
        <v>7</v>
      </c>
      <c r="T58" s="171" t="s">
        <v>260</v>
      </c>
      <c r="U58" s="171" t="s">
        <v>73</v>
      </c>
      <c r="X58" s="171" t="s">
        <v>1670</v>
      </c>
    </row>
    <row r="59" spans="1:24" s="171" customFormat="1" ht="64.8">
      <c r="A59" s="180" t="s">
        <v>1674</v>
      </c>
      <c r="B59" s="181" t="s">
        <v>1548</v>
      </c>
      <c r="C59" s="181" t="s">
        <v>51</v>
      </c>
      <c r="D59" s="181" t="s">
        <v>1671</v>
      </c>
      <c r="E59" s="181" t="s">
        <v>1675</v>
      </c>
      <c r="F59" s="182" t="s">
        <v>1676</v>
      </c>
      <c r="G59" s="181" t="s">
        <v>1483</v>
      </c>
      <c r="H59" s="181"/>
      <c r="I59" s="181" t="s">
        <v>1484</v>
      </c>
      <c r="J59" s="181" t="s">
        <v>1404</v>
      </c>
      <c r="K59" s="181"/>
      <c r="L59" s="183">
        <v>45128</v>
      </c>
      <c r="M59" s="183">
        <v>45129</v>
      </c>
      <c r="N59" s="181" t="s">
        <v>7</v>
      </c>
      <c r="O59" s="180" t="s">
        <v>1412</v>
      </c>
      <c r="P59" s="180" t="s">
        <v>1405</v>
      </c>
      <c r="Q59" s="181" t="s">
        <v>1364</v>
      </c>
      <c r="R59" s="184" t="s">
        <v>1485</v>
      </c>
      <c r="S59" s="171" t="s">
        <v>7</v>
      </c>
      <c r="T59" s="171" t="s">
        <v>260</v>
      </c>
      <c r="U59" s="171" t="s">
        <v>73</v>
      </c>
      <c r="X59" s="171" t="s">
        <v>1674</v>
      </c>
    </row>
    <row r="60" spans="1:24" s="171" customFormat="1" ht="48.6">
      <c r="A60" s="180" t="s">
        <v>1677</v>
      </c>
      <c r="B60" s="181" t="s">
        <v>1548</v>
      </c>
      <c r="C60" s="181" t="s">
        <v>51</v>
      </c>
      <c r="D60" s="181" t="s">
        <v>1671</v>
      </c>
      <c r="E60" s="181" t="s">
        <v>1672</v>
      </c>
      <c r="F60" s="182" t="s">
        <v>1678</v>
      </c>
      <c r="G60" s="181" t="s">
        <v>1679</v>
      </c>
      <c r="H60" s="181"/>
      <c r="I60" s="181" t="s">
        <v>1680</v>
      </c>
      <c r="J60" s="181" t="s">
        <v>1411</v>
      </c>
      <c r="K60" s="181"/>
      <c r="L60" s="183">
        <v>45158</v>
      </c>
      <c r="M60" s="183">
        <v>45161</v>
      </c>
      <c r="N60" s="181" t="s">
        <v>7</v>
      </c>
      <c r="O60" s="180" t="s">
        <v>1412</v>
      </c>
      <c r="P60" s="180" t="s">
        <v>1405</v>
      </c>
      <c r="Q60" s="181" t="s">
        <v>1364</v>
      </c>
      <c r="R60" s="184" t="s">
        <v>1681</v>
      </c>
      <c r="S60" s="171" t="s">
        <v>7</v>
      </c>
      <c r="T60" s="171" t="s">
        <v>260</v>
      </c>
      <c r="U60" s="171" t="s">
        <v>18</v>
      </c>
      <c r="X60" s="171" t="s">
        <v>1677</v>
      </c>
    </row>
    <row r="61" spans="1:24" s="171" customFormat="1" ht="69">
      <c r="A61" s="180" t="s">
        <v>1682</v>
      </c>
      <c r="B61" s="181" t="s">
        <v>1548</v>
      </c>
      <c r="C61" s="181" t="s">
        <v>51</v>
      </c>
      <c r="D61" s="181" t="s">
        <v>1671</v>
      </c>
      <c r="E61" s="181" t="s">
        <v>1683</v>
      </c>
      <c r="F61" s="182" t="s">
        <v>1678</v>
      </c>
      <c r="G61" s="181" t="s">
        <v>1684</v>
      </c>
      <c r="H61" s="181"/>
      <c r="I61" s="181" t="s">
        <v>1685</v>
      </c>
      <c r="J61" s="181" t="s">
        <v>1404</v>
      </c>
      <c r="K61" s="181"/>
      <c r="L61" s="183">
        <v>45111</v>
      </c>
      <c r="M61" s="183">
        <v>45113</v>
      </c>
      <c r="N61" s="181" t="s">
        <v>7</v>
      </c>
      <c r="O61" s="180" t="s">
        <v>1412</v>
      </c>
      <c r="P61" s="180" t="s">
        <v>7</v>
      </c>
      <c r="Q61" s="181" t="s">
        <v>1364</v>
      </c>
      <c r="R61" s="184" t="s">
        <v>1686</v>
      </c>
      <c r="S61" s="171" t="s">
        <v>7</v>
      </c>
      <c r="T61" s="171" t="s">
        <v>260</v>
      </c>
      <c r="U61" s="171" t="s">
        <v>73</v>
      </c>
      <c r="X61" s="171" t="s">
        <v>1682</v>
      </c>
    </row>
    <row r="62" spans="1:24" s="171" customFormat="1" ht="64.8">
      <c r="A62" s="180" t="s">
        <v>1687</v>
      </c>
      <c r="B62" s="181" t="s">
        <v>1548</v>
      </c>
      <c r="C62" s="181" t="s">
        <v>51</v>
      </c>
      <c r="D62" s="181" t="s">
        <v>1671</v>
      </c>
      <c r="E62" s="181" t="s">
        <v>1688</v>
      </c>
      <c r="F62" s="182" t="s">
        <v>1689</v>
      </c>
      <c r="G62" s="181" t="s">
        <v>1684</v>
      </c>
      <c r="H62" s="181"/>
      <c r="I62" s="181" t="s">
        <v>1685</v>
      </c>
      <c r="J62" s="181" t="s">
        <v>1404</v>
      </c>
      <c r="K62" s="181"/>
      <c r="L62" s="183">
        <v>45111</v>
      </c>
      <c r="M62" s="183">
        <v>45113</v>
      </c>
      <c r="N62" s="181" t="s">
        <v>7</v>
      </c>
      <c r="O62" s="180" t="s">
        <v>1412</v>
      </c>
      <c r="P62" s="180" t="s">
        <v>1405</v>
      </c>
      <c r="Q62" s="181" t="s">
        <v>1364</v>
      </c>
      <c r="R62" s="184" t="s">
        <v>1690</v>
      </c>
      <c r="S62" s="171" t="s">
        <v>7</v>
      </c>
      <c r="T62" s="171" t="s">
        <v>260</v>
      </c>
      <c r="U62" s="171" t="s">
        <v>73</v>
      </c>
      <c r="X62" s="171" t="s">
        <v>1687</v>
      </c>
    </row>
    <row r="63" spans="1:24" ht="32.4">
      <c r="A63" s="96"/>
      <c r="B63" s="97"/>
      <c r="C63" s="197" t="s">
        <v>2660</v>
      </c>
      <c r="D63" s="103"/>
      <c r="E63" s="103"/>
      <c r="F63" s="103"/>
      <c r="G63" s="103"/>
      <c r="H63" s="98"/>
      <c r="I63" s="99" t="s">
        <v>2661</v>
      </c>
      <c r="J63" s="99" t="s">
        <v>2642</v>
      </c>
      <c r="K63" s="100"/>
      <c r="L63" s="103"/>
      <c r="M63" s="103"/>
      <c r="N63" s="96"/>
      <c r="O63" s="96"/>
      <c r="P63" s="96"/>
      <c r="Q63" s="96"/>
      <c r="R63" s="101"/>
    </row>
    <row r="64" spans="1:24" s="171" customFormat="1" ht="64.8">
      <c r="A64" s="180" t="s">
        <v>1691</v>
      </c>
      <c r="B64" s="181" t="s">
        <v>1548</v>
      </c>
      <c r="C64" s="181" t="s">
        <v>2662</v>
      </c>
      <c r="D64" s="181" t="s">
        <v>1692</v>
      </c>
      <c r="E64" s="181" t="s">
        <v>1693</v>
      </c>
      <c r="F64" s="182" t="s">
        <v>1694</v>
      </c>
      <c r="G64" s="181" t="s">
        <v>1695</v>
      </c>
      <c r="H64" s="181"/>
      <c r="I64" s="181" t="s">
        <v>1696</v>
      </c>
      <c r="J64" s="181" t="s">
        <v>1411</v>
      </c>
      <c r="K64" s="181"/>
      <c r="L64" s="183">
        <v>45165</v>
      </c>
      <c r="M64" s="183">
        <v>45170</v>
      </c>
      <c r="N64" s="181" t="s">
        <v>1697</v>
      </c>
      <c r="O64" s="180" t="s">
        <v>1405</v>
      </c>
      <c r="P64" s="180" t="s">
        <v>1405</v>
      </c>
      <c r="Q64" s="181" t="s">
        <v>1364</v>
      </c>
      <c r="R64" s="184" t="s">
        <v>1698</v>
      </c>
      <c r="S64" s="171" t="s">
        <v>1699</v>
      </c>
      <c r="T64" s="171" t="s">
        <v>260</v>
      </c>
      <c r="U64" s="171" t="s">
        <v>18</v>
      </c>
      <c r="X64" s="171" t="s">
        <v>1691</v>
      </c>
    </row>
    <row r="65" spans="1:24" s="171" customFormat="1" ht="81">
      <c r="A65" s="180" t="s">
        <v>1700</v>
      </c>
      <c r="B65" s="181" t="s">
        <v>1548</v>
      </c>
      <c r="C65" s="181" t="s">
        <v>171</v>
      </c>
      <c r="D65" s="181" t="s">
        <v>1692</v>
      </c>
      <c r="E65" s="181" t="s">
        <v>1701</v>
      </c>
      <c r="F65" s="182" t="s">
        <v>1702</v>
      </c>
      <c r="G65" s="181" t="s">
        <v>1703</v>
      </c>
      <c r="H65" s="181"/>
      <c r="I65" s="181" t="s">
        <v>1417</v>
      </c>
      <c r="J65" s="181" t="s">
        <v>1411</v>
      </c>
      <c r="K65" s="181"/>
      <c r="L65" s="183">
        <v>45105</v>
      </c>
      <c r="M65" s="183">
        <v>45107</v>
      </c>
      <c r="N65" s="181" t="s">
        <v>1704</v>
      </c>
      <c r="O65" s="180" t="s">
        <v>1405</v>
      </c>
      <c r="P65" s="180" t="s">
        <v>1405</v>
      </c>
      <c r="Q65" s="181" t="s">
        <v>1364</v>
      </c>
      <c r="R65" s="184" t="s">
        <v>1705</v>
      </c>
      <c r="S65" s="171" t="s">
        <v>1699</v>
      </c>
      <c r="T65" s="171" t="s">
        <v>260</v>
      </c>
      <c r="U65" s="171" t="s">
        <v>75</v>
      </c>
      <c r="X65" s="171" t="s">
        <v>1700</v>
      </c>
    </row>
    <row r="66" spans="1:24" s="171" customFormat="1" ht="97.2">
      <c r="A66" s="180" t="s">
        <v>1706</v>
      </c>
      <c r="B66" s="181" t="s">
        <v>1548</v>
      </c>
      <c r="C66" s="181" t="s">
        <v>171</v>
      </c>
      <c r="D66" s="181" t="s">
        <v>1692</v>
      </c>
      <c r="E66" s="181" t="s">
        <v>1707</v>
      </c>
      <c r="F66" s="182" t="s">
        <v>1708</v>
      </c>
      <c r="G66" s="181" t="s">
        <v>1709</v>
      </c>
      <c r="H66" s="181"/>
      <c r="I66" s="181" t="s">
        <v>1645</v>
      </c>
      <c r="J66" s="181" t="s">
        <v>1411</v>
      </c>
      <c r="K66" s="181"/>
      <c r="L66" s="183">
        <v>45247</v>
      </c>
      <c r="M66" s="183">
        <v>45250</v>
      </c>
      <c r="N66" s="181" t="s">
        <v>1710</v>
      </c>
      <c r="O66" s="180" t="s">
        <v>1412</v>
      </c>
      <c r="P66" s="180" t="s">
        <v>1405</v>
      </c>
      <c r="Q66" s="181" t="s">
        <v>1364</v>
      </c>
      <c r="R66" s="184" t="s">
        <v>1711</v>
      </c>
      <c r="S66" s="171" t="s">
        <v>1712</v>
      </c>
      <c r="T66" s="171" t="s">
        <v>260</v>
      </c>
      <c r="U66" s="171" t="s">
        <v>13</v>
      </c>
      <c r="X66" s="171" t="s">
        <v>1706</v>
      </c>
    </row>
    <row r="67" spans="1:24" s="171" customFormat="1" ht="48.6">
      <c r="A67" s="180" t="s">
        <v>1713</v>
      </c>
      <c r="B67" s="181" t="s">
        <v>1548</v>
      </c>
      <c r="C67" s="181" t="s">
        <v>171</v>
      </c>
      <c r="D67" s="181" t="s">
        <v>1692</v>
      </c>
      <c r="E67" s="181" t="s">
        <v>1714</v>
      </c>
      <c r="F67" s="182" t="s">
        <v>1715</v>
      </c>
      <c r="G67" s="181" t="s">
        <v>1716</v>
      </c>
      <c r="H67" s="181"/>
      <c r="I67" s="181" t="s">
        <v>1717</v>
      </c>
      <c r="J67" s="181" t="s">
        <v>1404</v>
      </c>
      <c r="K67" s="181"/>
      <c r="L67" s="183">
        <v>45190</v>
      </c>
      <c r="M67" s="183">
        <v>45191</v>
      </c>
      <c r="N67" s="181" t="s">
        <v>7</v>
      </c>
      <c r="O67" s="180" t="s">
        <v>1412</v>
      </c>
      <c r="P67" s="180" t="s">
        <v>1405</v>
      </c>
      <c r="Q67" s="181" t="s">
        <v>1359</v>
      </c>
      <c r="R67" s="184" t="s">
        <v>1718</v>
      </c>
      <c r="S67" s="171" t="s">
        <v>1699</v>
      </c>
      <c r="T67" s="171" t="s">
        <v>260</v>
      </c>
      <c r="U67" s="171" t="s">
        <v>52</v>
      </c>
      <c r="X67" s="171" t="s">
        <v>1713</v>
      </c>
    </row>
    <row r="68" spans="1:24" s="171" customFormat="1" ht="49.8">
      <c r="A68" s="180" t="s">
        <v>1719</v>
      </c>
      <c r="B68" s="181" t="s">
        <v>1548</v>
      </c>
      <c r="C68" s="181" t="s">
        <v>171</v>
      </c>
      <c r="D68" s="181" t="s">
        <v>1692</v>
      </c>
      <c r="E68" s="181" t="s">
        <v>1720</v>
      </c>
      <c r="F68" s="182" t="s">
        <v>1721</v>
      </c>
      <c r="G68" s="181" t="s">
        <v>1722</v>
      </c>
      <c r="H68" s="181"/>
      <c r="I68" s="181" t="s">
        <v>1651</v>
      </c>
      <c r="J68" s="181" t="s">
        <v>1411</v>
      </c>
      <c r="K68" s="181"/>
      <c r="L68" s="183">
        <v>45225</v>
      </c>
      <c r="M68" s="183">
        <v>45227</v>
      </c>
      <c r="N68" s="181" t="s">
        <v>1723</v>
      </c>
      <c r="O68" s="180" t="s">
        <v>1412</v>
      </c>
      <c r="P68" s="180" t="s">
        <v>1405</v>
      </c>
      <c r="Q68" s="181" t="s">
        <v>1364</v>
      </c>
      <c r="R68" s="184" t="s">
        <v>1652</v>
      </c>
      <c r="S68" s="171" t="s">
        <v>1699</v>
      </c>
      <c r="T68" s="171" t="s">
        <v>260</v>
      </c>
      <c r="U68" s="171" t="s">
        <v>6</v>
      </c>
      <c r="X68" s="171" t="s">
        <v>1719</v>
      </c>
    </row>
    <row r="69" spans="1:24" s="171" customFormat="1" ht="64.8">
      <c r="A69" s="180" t="s">
        <v>1724</v>
      </c>
      <c r="B69" s="181" t="s">
        <v>1548</v>
      </c>
      <c r="C69" s="181" t="s">
        <v>171</v>
      </c>
      <c r="D69" s="181" t="s">
        <v>1692</v>
      </c>
      <c r="E69" s="181" t="s">
        <v>1725</v>
      </c>
      <c r="F69" s="182" t="s">
        <v>1726</v>
      </c>
      <c r="G69" s="181" t="s">
        <v>1727</v>
      </c>
      <c r="H69" s="181"/>
      <c r="I69" s="181" t="s">
        <v>1728</v>
      </c>
      <c r="J69" s="181" t="s">
        <v>1411</v>
      </c>
      <c r="K69" s="181"/>
      <c r="L69" s="183">
        <v>45017</v>
      </c>
      <c r="M69" s="183">
        <v>45021</v>
      </c>
      <c r="N69" s="181" t="s">
        <v>7</v>
      </c>
      <c r="O69" s="180" t="s">
        <v>1412</v>
      </c>
      <c r="P69" s="180" t="s">
        <v>1405</v>
      </c>
      <c r="Q69" s="181" t="s">
        <v>1364</v>
      </c>
      <c r="R69" s="184" t="s">
        <v>1729</v>
      </c>
      <c r="S69" s="171" t="s">
        <v>1699</v>
      </c>
      <c r="T69" s="171" t="s">
        <v>260</v>
      </c>
      <c r="U69" s="171" t="s">
        <v>9</v>
      </c>
      <c r="X69" s="171" t="s">
        <v>1724</v>
      </c>
    </row>
    <row r="70" spans="1:24" s="171" customFormat="1" ht="48.6">
      <c r="A70" s="180" t="s">
        <v>1730</v>
      </c>
      <c r="B70" s="181" t="s">
        <v>1548</v>
      </c>
      <c r="C70" s="181" t="s">
        <v>171</v>
      </c>
      <c r="D70" s="181" t="s">
        <v>1731</v>
      </c>
      <c r="E70" s="191" t="s">
        <v>1732</v>
      </c>
      <c r="F70" s="182" t="s">
        <v>1733</v>
      </c>
      <c r="G70" s="181" t="s">
        <v>1734</v>
      </c>
      <c r="H70" s="181"/>
      <c r="I70" s="181" t="s">
        <v>1735</v>
      </c>
      <c r="J70" s="181" t="s">
        <v>1411</v>
      </c>
      <c r="K70" s="181"/>
      <c r="L70" s="183">
        <v>45037</v>
      </c>
      <c r="M70" s="183">
        <v>45041</v>
      </c>
      <c r="N70" s="181" t="s">
        <v>7</v>
      </c>
      <c r="O70" s="180" t="s">
        <v>1405</v>
      </c>
      <c r="P70" s="180" t="s">
        <v>1405</v>
      </c>
      <c r="Q70" s="181" t="s">
        <v>1364</v>
      </c>
      <c r="R70" s="184" t="s">
        <v>1736</v>
      </c>
      <c r="S70" s="171" t="s">
        <v>1737</v>
      </c>
      <c r="T70" s="171" t="s">
        <v>260</v>
      </c>
      <c r="U70" s="171" t="s">
        <v>9</v>
      </c>
      <c r="X70" s="171" t="s">
        <v>1730</v>
      </c>
    </row>
    <row r="71" spans="1:24" s="171" customFormat="1" ht="32.4">
      <c r="A71" s="180" t="s">
        <v>1738</v>
      </c>
      <c r="B71" s="181" t="s">
        <v>1548</v>
      </c>
      <c r="C71" s="181" t="s">
        <v>171</v>
      </c>
      <c r="D71" s="181" t="s">
        <v>1731</v>
      </c>
      <c r="E71" s="181" t="s">
        <v>1739</v>
      </c>
      <c r="F71" s="182" t="s">
        <v>1740</v>
      </c>
      <c r="G71" s="181" t="s">
        <v>1552</v>
      </c>
      <c r="H71" s="181"/>
      <c r="I71" s="181" t="s">
        <v>1553</v>
      </c>
      <c r="J71" s="181" t="s">
        <v>1404</v>
      </c>
      <c r="K71" s="181"/>
      <c r="L71" s="183">
        <v>45247</v>
      </c>
      <c r="M71" s="183">
        <v>45248</v>
      </c>
      <c r="N71" s="181" t="s">
        <v>7</v>
      </c>
      <c r="O71" s="180" t="s">
        <v>1412</v>
      </c>
      <c r="P71" s="180" t="s">
        <v>1405</v>
      </c>
      <c r="Q71" s="181" t="s">
        <v>1359</v>
      </c>
      <c r="R71" s="184" t="s">
        <v>1555</v>
      </c>
      <c r="S71" s="171" t="s">
        <v>7</v>
      </c>
      <c r="T71" s="171" t="s">
        <v>260</v>
      </c>
      <c r="U71" s="171" t="s">
        <v>13</v>
      </c>
      <c r="X71" s="171" t="s">
        <v>1738</v>
      </c>
    </row>
    <row r="72" spans="1:24" s="171" customFormat="1" ht="81">
      <c r="A72" s="180" t="s">
        <v>1741</v>
      </c>
      <c r="B72" s="181" t="s">
        <v>1548</v>
      </c>
      <c r="C72" s="181" t="s">
        <v>171</v>
      </c>
      <c r="D72" s="181" t="s">
        <v>1731</v>
      </c>
      <c r="E72" s="181" t="s">
        <v>1742</v>
      </c>
      <c r="F72" s="182" t="s">
        <v>1743</v>
      </c>
      <c r="G72" s="181" t="s">
        <v>1744</v>
      </c>
      <c r="H72" s="181"/>
      <c r="I72" s="181" t="s">
        <v>1745</v>
      </c>
      <c r="J72" s="181" t="s">
        <v>1411</v>
      </c>
      <c r="K72" s="181"/>
      <c r="L72" s="183">
        <v>45269</v>
      </c>
      <c r="M72" s="183">
        <v>45273</v>
      </c>
      <c r="N72" s="181" t="s">
        <v>7</v>
      </c>
      <c r="O72" s="180" t="s">
        <v>1412</v>
      </c>
      <c r="P72" s="180" t="s">
        <v>1405</v>
      </c>
      <c r="Q72" s="181" t="s">
        <v>1364</v>
      </c>
      <c r="R72" s="184" t="s">
        <v>1746</v>
      </c>
      <c r="S72" s="171" t="s">
        <v>1737</v>
      </c>
      <c r="T72" s="171" t="s">
        <v>260</v>
      </c>
      <c r="U72" s="171" t="s">
        <v>29</v>
      </c>
      <c r="X72" s="171" t="s">
        <v>1741</v>
      </c>
    </row>
    <row r="73" spans="1:24" s="171" customFormat="1" ht="48.6">
      <c r="A73" s="180" t="s">
        <v>1747</v>
      </c>
      <c r="B73" s="181" t="s">
        <v>1548</v>
      </c>
      <c r="C73" s="181" t="s">
        <v>171</v>
      </c>
      <c r="D73" s="181" t="s">
        <v>1731</v>
      </c>
      <c r="E73" s="181" t="s">
        <v>1748</v>
      </c>
      <c r="F73" s="182" t="s">
        <v>1749</v>
      </c>
      <c r="G73" s="181" t="s">
        <v>1750</v>
      </c>
      <c r="H73" s="181"/>
      <c r="I73" s="181" t="s">
        <v>1751</v>
      </c>
      <c r="J73" s="181" t="s">
        <v>1404</v>
      </c>
      <c r="K73" s="181"/>
      <c r="L73" s="183">
        <v>45261</v>
      </c>
      <c r="M73" s="183">
        <v>45262</v>
      </c>
      <c r="N73" s="181" t="s">
        <v>7</v>
      </c>
      <c r="O73" s="180" t="s">
        <v>1412</v>
      </c>
      <c r="P73" s="180" t="s">
        <v>1405</v>
      </c>
      <c r="Q73" s="181" t="s">
        <v>1359</v>
      </c>
      <c r="R73" s="184" t="s">
        <v>1752</v>
      </c>
      <c r="S73" s="171" t="s">
        <v>1737</v>
      </c>
      <c r="T73" s="171" t="s">
        <v>260</v>
      </c>
      <c r="U73" s="171" t="s">
        <v>29</v>
      </c>
      <c r="X73" s="171" t="s">
        <v>1747</v>
      </c>
    </row>
    <row r="74" spans="1:24" ht="32.4">
      <c r="A74" s="96"/>
      <c r="B74" s="97"/>
      <c r="C74" s="197" t="s">
        <v>2663</v>
      </c>
      <c r="D74" s="103"/>
      <c r="E74" s="103"/>
      <c r="F74" s="103"/>
      <c r="G74" s="103"/>
      <c r="H74" s="98"/>
      <c r="I74" s="99" t="s">
        <v>2664</v>
      </c>
      <c r="J74" s="99" t="s">
        <v>2665</v>
      </c>
      <c r="K74" s="100"/>
      <c r="L74" s="103"/>
      <c r="M74" s="103"/>
      <c r="N74" s="96"/>
      <c r="O74" s="96"/>
      <c r="P74" s="96"/>
      <c r="Q74" s="96"/>
      <c r="R74" s="101"/>
    </row>
    <row r="75" spans="1:24" s="171" customFormat="1" ht="32.4">
      <c r="A75" s="180" t="s">
        <v>1753</v>
      </c>
      <c r="B75" s="181" t="s">
        <v>1548</v>
      </c>
      <c r="C75" s="181" t="s">
        <v>76</v>
      </c>
      <c r="D75" s="181" t="s">
        <v>1754</v>
      </c>
      <c r="E75" s="181" t="s">
        <v>1755</v>
      </c>
      <c r="F75" s="190" t="s">
        <v>1756</v>
      </c>
      <c r="G75" s="181" t="s">
        <v>1757</v>
      </c>
      <c r="H75" s="181"/>
      <c r="I75" s="181" t="s">
        <v>1553</v>
      </c>
      <c r="J75" s="181" t="s">
        <v>1404</v>
      </c>
      <c r="K75" s="181"/>
      <c r="L75" s="183">
        <v>45247</v>
      </c>
      <c r="M75" s="183">
        <v>45248</v>
      </c>
      <c r="N75" s="181" t="s">
        <v>7</v>
      </c>
      <c r="O75" s="180" t="s">
        <v>1412</v>
      </c>
      <c r="P75" s="180" t="s">
        <v>1405</v>
      </c>
      <c r="Q75" s="181" t="s">
        <v>1359</v>
      </c>
      <c r="R75" s="184" t="s">
        <v>1758</v>
      </c>
      <c r="S75" s="171" t="s">
        <v>7</v>
      </c>
      <c r="T75" s="171" t="s">
        <v>260</v>
      </c>
      <c r="U75" s="171" t="s">
        <v>13</v>
      </c>
      <c r="X75" s="174" t="s">
        <v>1753</v>
      </c>
    </row>
    <row r="76" spans="1:24" s="171" customFormat="1" ht="64.8">
      <c r="A76" s="180" t="s">
        <v>1759</v>
      </c>
      <c r="B76" s="181" t="s">
        <v>1548</v>
      </c>
      <c r="C76" s="181" t="s">
        <v>76</v>
      </c>
      <c r="D76" s="181" t="s">
        <v>1754</v>
      </c>
      <c r="E76" s="181" t="s">
        <v>1760</v>
      </c>
      <c r="F76" s="190" t="s">
        <v>1761</v>
      </c>
      <c r="G76" s="181" t="s">
        <v>1762</v>
      </c>
      <c r="H76" s="181"/>
      <c r="I76" s="181" t="s">
        <v>1763</v>
      </c>
      <c r="J76" s="181" t="s">
        <v>1404</v>
      </c>
      <c r="K76" s="181"/>
      <c r="L76" s="183">
        <v>45275</v>
      </c>
      <c r="M76" s="183">
        <v>45275</v>
      </c>
      <c r="N76" s="181" t="s">
        <v>7</v>
      </c>
      <c r="O76" s="180" t="s">
        <v>1412</v>
      </c>
      <c r="P76" s="180" t="s">
        <v>1405</v>
      </c>
      <c r="Q76" s="181" t="s">
        <v>1359</v>
      </c>
      <c r="R76" s="184" t="s">
        <v>1764</v>
      </c>
      <c r="S76" s="171" t="s">
        <v>7</v>
      </c>
      <c r="T76" s="171" t="s">
        <v>260</v>
      </c>
      <c r="U76" s="171" t="s">
        <v>29</v>
      </c>
      <c r="X76" s="174" t="s">
        <v>1759</v>
      </c>
    </row>
    <row r="77" spans="1:24" s="171" customFormat="1" ht="64.8">
      <c r="A77" s="180" t="s">
        <v>1765</v>
      </c>
      <c r="B77" s="181" t="s">
        <v>1548</v>
      </c>
      <c r="C77" s="181" t="s">
        <v>76</v>
      </c>
      <c r="D77" s="181" t="s">
        <v>1754</v>
      </c>
      <c r="E77" s="181" t="s">
        <v>1766</v>
      </c>
      <c r="F77" s="190" t="s">
        <v>1767</v>
      </c>
      <c r="G77" s="181" t="s">
        <v>1768</v>
      </c>
      <c r="H77" s="181"/>
      <c r="I77" s="181" t="s">
        <v>1728</v>
      </c>
      <c r="J77" s="181" t="s">
        <v>1411</v>
      </c>
      <c r="K77" s="181"/>
      <c r="L77" s="183">
        <v>45265</v>
      </c>
      <c r="M77" s="183">
        <v>45268</v>
      </c>
      <c r="N77" s="181" t="s">
        <v>7</v>
      </c>
      <c r="O77" s="180" t="s">
        <v>1405</v>
      </c>
      <c r="P77" s="180" t="s">
        <v>1412</v>
      </c>
      <c r="Q77" s="181" t="s">
        <v>1364</v>
      </c>
      <c r="R77" s="184" t="s">
        <v>1769</v>
      </c>
      <c r="S77" s="171" t="s">
        <v>7</v>
      </c>
      <c r="T77" s="171" t="s">
        <v>260</v>
      </c>
      <c r="U77" s="171" t="s">
        <v>29</v>
      </c>
      <c r="X77" s="174" t="s">
        <v>1765</v>
      </c>
    </row>
    <row r="78" spans="1:24" s="171" customFormat="1" ht="48.6">
      <c r="A78" s="180" t="s">
        <v>1770</v>
      </c>
      <c r="B78" s="181" t="s">
        <v>1548</v>
      </c>
      <c r="C78" s="181" t="s">
        <v>2666</v>
      </c>
      <c r="D78" s="181" t="s">
        <v>1754</v>
      </c>
      <c r="E78" s="181" t="s">
        <v>1771</v>
      </c>
      <c r="F78" s="190" t="s">
        <v>1772</v>
      </c>
      <c r="G78" s="181" t="s">
        <v>1750</v>
      </c>
      <c r="H78" s="181"/>
      <c r="I78" s="181" t="s">
        <v>1751</v>
      </c>
      <c r="J78" s="181" t="s">
        <v>1404</v>
      </c>
      <c r="K78" s="181"/>
      <c r="L78" s="183">
        <v>45261</v>
      </c>
      <c r="M78" s="183">
        <v>45262</v>
      </c>
      <c r="N78" s="181" t="s">
        <v>7</v>
      </c>
      <c r="O78" s="180" t="s">
        <v>1412</v>
      </c>
      <c r="P78" s="180" t="s">
        <v>1405</v>
      </c>
      <c r="Q78" s="181" t="s">
        <v>1359</v>
      </c>
      <c r="R78" s="184" t="s">
        <v>1752</v>
      </c>
      <c r="S78" s="171" t="s">
        <v>7</v>
      </c>
      <c r="T78" s="171" t="s">
        <v>260</v>
      </c>
      <c r="U78" s="171" t="s">
        <v>29</v>
      </c>
      <c r="X78" s="174" t="s">
        <v>1770</v>
      </c>
    </row>
    <row r="79" spans="1:24" s="171" customFormat="1" ht="48.6">
      <c r="A79" s="180" t="s">
        <v>1773</v>
      </c>
      <c r="B79" s="181" t="s">
        <v>1548</v>
      </c>
      <c r="C79" s="181" t="s">
        <v>76</v>
      </c>
      <c r="D79" s="181" t="s">
        <v>1774</v>
      </c>
      <c r="E79" s="181" t="s">
        <v>1775</v>
      </c>
      <c r="F79" s="190" t="s">
        <v>1776</v>
      </c>
      <c r="G79" s="181" t="s">
        <v>1552</v>
      </c>
      <c r="H79" s="181"/>
      <c r="I79" s="181" t="s">
        <v>1553</v>
      </c>
      <c r="J79" s="181" t="s">
        <v>1404</v>
      </c>
      <c r="K79" s="181"/>
      <c r="L79" s="183">
        <v>45247</v>
      </c>
      <c r="M79" s="183">
        <v>45248</v>
      </c>
      <c r="N79" s="181" t="s">
        <v>7</v>
      </c>
      <c r="O79" s="180" t="s">
        <v>1412</v>
      </c>
      <c r="P79" s="180" t="s">
        <v>1412</v>
      </c>
      <c r="Q79" s="181" t="s">
        <v>1359</v>
      </c>
      <c r="R79" s="184" t="s">
        <v>1555</v>
      </c>
      <c r="S79" s="171" t="s">
        <v>1777</v>
      </c>
      <c r="T79" s="171" t="s">
        <v>260</v>
      </c>
      <c r="U79" s="171" t="s">
        <v>13</v>
      </c>
      <c r="X79" s="174" t="s">
        <v>1773</v>
      </c>
    </row>
    <row r="80" spans="1:24" s="171" customFormat="1" ht="32.4">
      <c r="A80" s="180" t="s">
        <v>1778</v>
      </c>
      <c r="B80" s="181" t="s">
        <v>1548</v>
      </c>
      <c r="C80" s="181" t="s">
        <v>76</v>
      </c>
      <c r="D80" s="181" t="s">
        <v>1774</v>
      </c>
      <c r="E80" s="181" t="s">
        <v>1779</v>
      </c>
      <c r="F80" s="190" t="s">
        <v>1780</v>
      </c>
      <c r="G80" s="181" t="s">
        <v>1552</v>
      </c>
      <c r="H80" s="181"/>
      <c r="I80" s="181" t="s">
        <v>1553</v>
      </c>
      <c r="J80" s="181" t="s">
        <v>1404</v>
      </c>
      <c r="K80" s="181"/>
      <c r="L80" s="183">
        <v>45247</v>
      </c>
      <c r="M80" s="183">
        <v>45248</v>
      </c>
      <c r="N80" s="181" t="s">
        <v>7</v>
      </c>
      <c r="O80" s="180" t="s">
        <v>1412</v>
      </c>
      <c r="P80" s="180" t="s">
        <v>1405</v>
      </c>
      <c r="Q80" s="181" t="s">
        <v>1359</v>
      </c>
      <c r="R80" s="184" t="s">
        <v>1555</v>
      </c>
      <c r="S80" s="171" t="s">
        <v>1781</v>
      </c>
      <c r="T80" s="171" t="s">
        <v>260</v>
      </c>
      <c r="U80" s="171" t="s">
        <v>13</v>
      </c>
      <c r="X80" s="174" t="s">
        <v>1778</v>
      </c>
    </row>
    <row r="81" spans="1:24" s="171" customFormat="1" ht="32.4">
      <c r="A81" s="180" t="s">
        <v>1782</v>
      </c>
      <c r="B81" s="181" t="s">
        <v>1548</v>
      </c>
      <c r="C81" s="181" t="s">
        <v>76</v>
      </c>
      <c r="D81" s="181" t="s">
        <v>1774</v>
      </c>
      <c r="E81" s="181" t="s">
        <v>1783</v>
      </c>
      <c r="F81" s="190" t="s">
        <v>1784</v>
      </c>
      <c r="G81" s="181" t="s">
        <v>1552</v>
      </c>
      <c r="H81" s="181"/>
      <c r="I81" s="181" t="s">
        <v>1553</v>
      </c>
      <c r="J81" s="181" t="s">
        <v>1404</v>
      </c>
      <c r="K81" s="181"/>
      <c r="L81" s="183">
        <v>45247</v>
      </c>
      <c r="M81" s="183">
        <v>45248</v>
      </c>
      <c r="N81" s="181" t="s">
        <v>7</v>
      </c>
      <c r="O81" s="180" t="s">
        <v>1412</v>
      </c>
      <c r="P81" s="180" t="s">
        <v>1412</v>
      </c>
      <c r="Q81" s="181" t="s">
        <v>1359</v>
      </c>
      <c r="R81" s="184" t="s">
        <v>1555</v>
      </c>
      <c r="S81" s="171" t="s">
        <v>1785</v>
      </c>
      <c r="T81" s="171" t="s">
        <v>260</v>
      </c>
      <c r="U81" s="171" t="s">
        <v>13</v>
      </c>
      <c r="X81" s="174" t="s">
        <v>1782</v>
      </c>
    </row>
    <row r="82" spans="1:24" s="171" customFormat="1" ht="64.8">
      <c r="A82" s="180" t="s">
        <v>1786</v>
      </c>
      <c r="B82" s="181" t="s">
        <v>1548</v>
      </c>
      <c r="C82" s="181" t="s">
        <v>76</v>
      </c>
      <c r="D82" s="181" t="s">
        <v>1774</v>
      </c>
      <c r="E82" s="181" t="s">
        <v>1787</v>
      </c>
      <c r="F82" s="190" t="s">
        <v>1788</v>
      </c>
      <c r="G82" s="181" t="s">
        <v>1789</v>
      </c>
      <c r="H82" s="181"/>
      <c r="I82" s="181" t="s">
        <v>1790</v>
      </c>
      <c r="J82" s="181" t="s">
        <v>1411</v>
      </c>
      <c r="K82" s="181"/>
      <c r="L82" s="183">
        <v>45158</v>
      </c>
      <c r="M82" s="183">
        <v>45158</v>
      </c>
      <c r="N82" s="181" t="s">
        <v>1791</v>
      </c>
      <c r="O82" s="180" t="s">
        <v>1405</v>
      </c>
      <c r="P82" s="180" t="s">
        <v>1405</v>
      </c>
      <c r="Q82" s="181" t="s">
        <v>1364</v>
      </c>
      <c r="R82" s="184" t="s">
        <v>1792</v>
      </c>
      <c r="S82" s="171" t="s">
        <v>1781</v>
      </c>
      <c r="T82" s="171" t="s">
        <v>260</v>
      </c>
      <c r="U82" s="171" t="s">
        <v>18</v>
      </c>
      <c r="X82" s="174" t="s">
        <v>1786</v>
      </c>
    </row>
    <row r="83" spans="1:24" s="171" customFormat="1" ht="48.6">
      <c r="A83" s="180" t="s">
        <v>1793</v>
      </c>
      <c r="B83" s="181" t="s">
        <v>1548</v>
      </c>
      <c r="C83" s="181" t="s">
        <v>76</v>
      </c>
      <c r="D83" s="181" t="s">
        <v>1774</v>
      </c>
      <c r="E83" s="181" t="s">
        <v>1794</v>
      </c>
      <c r="F83" s="190" t="s">
        <v>1795</v>
      </c>
      <c r="G83" s="181" t="s">
        <v>1750</v>
      </c>
      <c r="H83" s="181"/>
      <c r="I83" s="181" t="s">
        <v>1751</v>
      </c>
      <c r="J83" s="181" t="s">
        <v>1404</v>
      </c>
      <c r="K83" s="181"/>
      <c r="L83" s="183">
        <v>45261</v>
      </c>
      <c r="M83" s="183">
        <v>45262</v>
      </c>
      <c r="N83" s="181" t="s">
        <v>7</v>
      </c>
      <c r="O83" s="180" t="s">
        <v>1412</v>
      </c>
      <c r="P83" s="180" t="s">
        <v>1412</v>
      </c>
      <c r="Q83" s="181" t="s">
        <v>1359</v>
      </c>
      <c r="R83" s="184" t="s">
        <v>1752</v>
      </c>
      <c r="S83" s="171" t="s">
        <v>7</v>
      </c>
      <c r="T83" s="171" t="s">
        <v>260</v>
      </c>
      <c r="U83" s="171" t="s">
        <v>29</v>
      </c>
      <c r="X83" s="174" t="s">
        <v>1793</v>
      </c>
    </row>
    <row r="84" spans="1:24" s="171" customFormat="1" ht="32.4">
      <c r="A84" s="180" t="s">
        <v>1796</v>
      </c>
      <c r="B84" s="181" t="s">
        <v>1548</v>
      </c>
      <c r="C84" s="181" t="s">
        <v>76</v>
      </c>
      <c r="D84" s="181" t="s">
        <v>1774</v>
      </c>
      <c r="E84" s="181" t="s">
        <v>1797</v>
      </c>
      <c r="F84" s="190" t="s">
        <v>1798</v>
      </c>
      <c r="G84" s="181" t="s">
        <v>1799</v>
      </c>
      <c r="H84" s="181"/>
      <c r="I84" s="181" t="s">
        <v>1800</v>
      </c>
      <c r="J84" s="181" t="s">
        <v>1404</v>
      </c>
      <c r="K84" s="181"/>
      <c r="L84" s="183">
        <v>45226</v>
      </c>
      <c r="M84" s="183">
        <v>45226</v>
      </c>
      <c r="N84" s="181" t="s">
        <v>7</v>
      </c>
      <c r="O84" s="180" t="s">
        <v>1412</v>
      </c>
      <c r="P84" s="180" t="s">
        <v>1405</v>
      </c>
      <c r="Q84" s="181" t="s">
        <v>1359</v>
      </c>
      <c r="R84" s="184" t="s">
        <v>1801</v>
      </c>
      <c r="S84" s="171" t="s">
        <v>1781</v>
      </c>
      <c r="T84" s="171" t="s">
        <v>260</v>
      </c>
      <c r="U84" s="171" t="s">
        <v>6</v>
      </c>
      <c r="X84" s="174" t="s">
        <v>1796</v>
      </c>
    </row>
    <row r="85" spans="1:24" s="171" customFormat="1" ht="32.4">
      <c r="A85" s="180" t="s">
        <v>1802</v>
      </c>
      <c r="B85" s="181" t="s">
        <v>1548</v>
      </c>
      <c r="C85" s="181" t="s">
        <v>76</v>
      </c>
      <c r="D85" s="181" t="s">
        <v>1774</v>
      </c>
      <c r="E85" s="181" t="s">
        <v>1803</v>
      </c>
      <c r="F85" s="190" t="s">
        <v>1804</v>
      </c>
      <c r="G85" s="181" t="s">
        <v>1805</v>
      </c>
      <c r="H85" s="181"/>
      <c r="I85" s="181" t="s">
        <v>1800</v>
      </c>
      <c r="J85" s="181" t="s">
        <v>1404</v>
      </c>
      <c r="K85" s="181"/>
      <c r="L85" s="183">
        <v>45226</v>
      </c>
      <c r="M85" s="183">
        <v>45226</v>
      </c>
      <c r="N85" s="181" t="s">
        <v>7</v>
      </c>
      <c r="O85" s="180" t="s">
        <v>1412</v>
      </c>
      <c r="P85" s="180" t="s">
        <v>1405</v>
      </c>
      <c r="Q85" s="181" t="s">
        <v>1359</v>
      </c>
      <c r="R85" s="184" t="s">
        <v>1801</v>
      </c>
      <c r="S85" s="171" t="s">
        <v>1785</v>
      </c>
      <c r="T85" s="171" t="s">
        <v>260</v>
      </c>
      <c r="U85" s="171" t="s">
        <v>6</v>
      </c>
      <c r="X85" s="174" t="s">
        <v>1802</v>
      </c>
    </row>
    <row r="86" spans="1:24" s="171" customFormat="1" ht="32.4">
      <c r="A86" s="180" t="s">
        <v>1806</v>
      </c>
      <c r="B86" s="181" t="s">
        <v>1548</v>
      </c>
      <c r="C86" s="181" t="s">
        <v>76</v>
      </c>
      <c r="D86" s="181" t="s">
        <v>1807</v>
      </c>
      <c r="E86" s="181" t="s">
        <v>1808</v>
      </c>
      <c r="F86" s="182" t="s">
        <v>1809</v>
      </c>
      <c r="G86" s="181" t="s">
        <v>1810</v>
      </c>
      <c r="H86" s="181"/>
      <c r="I86" s="181" t="s">
        <v>1811</v>
      </c>
      <c r="J86" s="181" t="s">
        <v>1404</v>
      </c>
      <c r="K86" s="181"/>
      <c r="L86" s="183">
        <v>45065</v>
      </c>
      <c r="M86" s="183">
        <v>45067</v>
      </c>
      <c r="N86" s="181" t="s">
        <v>7</v>
      </c>
      <c r="O86" s="180" t="s">
        <v>1412</v>
      </c>
      <c r="P86" s="180" t="s">
        <v>1405</v>
      </c>
      <c r="Q86" s="181" t="s">
        <v>1359</v>
      </c>
      <c r="R86" s="184" t="s">
        <v>1812</v>
      </c>
      <c r="S86" s="171" t="s">
        <v>7</v>
      </c>
      <c r="T86" s="171" t="s">
        <v>260</v>
      </c>
      <c r="U86" s="171" t="s">
        <v>9</v>
      </c>
      <c r="X86" s="174" t="s">
        <v>1806</v>
      </c>
    </row>
    <row r="87" spans="1:24" s="171" customFormat="1" ht="32.4">
      <c r="A87" s="180" t="s">
        <v>1813</v>
      </c>
      <c r="B87" s="181" t="s">
        <v>1548</v>
      </c>
      <c r="C87" s="181" t="s">
        <v>76</v>
      </c>
      <c r="D87" s="181" t="s">
        <v>1807</v>
      </c>
      <c r="E87" s="191" t="s">
        <v>1814</v>
      </c>
      <c r="F87" s="182" t="s">
        <v>1815</v>
      </c>
      <c r="G87" s="181" t="s">
        <v>1816</v>
      </c>
      <c r="H87" s="181"/>
      <c r="I87" s="181" t="s">
        <v>1811</v>
      </c>
      <c r="J87" s="181" t="s">
        <v>1404</v>
      </c>
      <c r="K87" s="181"/>
      <c r="L87" s="183">
        <v>45065</v>
      </c>
      <c r="M87" s="183">
        <v>45067</v>
      </c>
      <c r="N87" s="181" t="s">
        <v>7</v>
      </c>
      <c r="O87" s="180" t="s">
        <v>1405</v>
      </c>
      <c r="P87" s="180" t="s">
        <v>1405</v>
      </c>
      <c r="Q87" s="181" t="s">
        <v>1359</v>
      </c>
      <c r="R87" s="184" t="s">
        <v>1812</v>
      </c>
      <c r="S87" s="171" t="s">
        <v>7</v>
      </c>
      <c r="T87" s="171" t="s">
        <v>260</v>
      </c>
      <c r="U87" s="171" t="s">
        <v>9</v>
      </c>
      <c r="X87" s="174" t="s">
        <v>1813</v>
      </c>
    </row>
    <row r="88" spans="1:24" s="171" customFormat="1" ht="64.8">
      <c r="A88" s="180" t="s">
        <v>1817</v>
      </c>
      <c r="B88" s="181" t="s">
        <v>1548</v>
      </c>
      <c r="C88" s="181" t="s">
        <v>76</v>
      </c>
      <c r="D88" s="181" t="s">
        <v>1807</v>
      </c>
      <c r="E88" s="181" t="s">
        <v>1818</v>
      </c>
      <c r="F88" s="182" t="s">
        <v>1819</v>
      </c>
      <c r="G88" s="181" t="s">
        <v>1816</v>
      </c>
      <c r="H88" s="181"/>
      <c r="I88" s="181" t="s">
        <v>1811</v>
      </c>
      <c r="J88" s="181" t="s">
        <v>1404</v>
      </c>
      <c r="K88" s="181"/>
      <c r="L88" s="183">
        <v>45065</v>
      </c>
      <c r="M88" s="183">
        <v>45067</v>
      </c>
      <c r="N88" s="181" t="s">
        <v>7</v>
      </c>
      <c r="O88" s="180" t="s">
        <v>1412</v>
      </c>
      <c r="P88" s="180" t="s">
        <v>1405</v>
      </c>
      <c r="Q88" s="181" t="s">
        <v>1359</v>
      </c>
      <c r="R88" s="184" t="s">
        <v>1812</v>
      </c>
      <c r="S88" s="171" t="s">
        <v>7</v>
      </c>
      <c r="T88" s="171" t="s">
        <v>260</v>
      </c>
      <c r="U88" s="171" t="s">
        <v>9</v>
      </c>
      <c r="X88" s="174" t="s">
        <v>1817</v>
      </c>
    </row>
    <row r="89" spans="1:24" s="171" customFormat="1" ht="48.6">
      <c r="A89" s="180" t="s">
        <v>1820</v>
      </c>
      <c r="B89" s="181" t="s">
        <v>1548</v>
      </c>
      <c r="C89" s="181" t="s">
        <v>76</v>
      </c>
      <c r="D89" s="181" t="s">
        <v>1821</v>
      </c>
      <c r="E89" s="181" t="s">
        <v>1822</v>
      </c>
      <c r="F89" s="182" t="s">
        <v>1823</v>
      </c>
      <c r="G89" s="185" t="s">
        <v>1824</v>
      </c>
      <c r="H89" s="181"/>
      <c r="I89" s="181" t="s">
        <v>1751</v>
      </c>
      <c r="J89" s="181" t="s">
        <v>1404</v>
      </c>
      <c r="K89" s="181"/>
      <c r="L89" s="183">
        <v>45261</v>
      </c>
      <c r="M89" s="183">
        <v>45262</v>
      </c>
      <c r="N89" s="181" t="s">
        <v>7</v>
      </c>
      <c r="O89" s="180" t="s">
        <v>1412</v>
      </c>
      <c r="P89" s="180" t="s">
        <v>1405</v>
      </c>
      <c r="Q89" s="181" t="s">
        <v>1359</v>
      </c>
      <c r="R89" s="184" t="s">
        <v>1752</v>
      </c>
      <c r="S89" s="171" t="s">
        <v>1825</v>
      </c>
      <c r="T89" s="171" t="s">
        <v>260</v>
      </c>
      <c r="U89" s="171" t="s">
        <v>29</v>
      </c>
      <c r="X89" s="174" t="s">
        <v>1820</v>
      </c>
    </row>
    <row r="90" spans="1:24" s="171" customFormat="1" ht="64.8">
      <c r="A90" s="180" t="s">
        <v>1826</v>
      </c>
      <c r="B90" s="181" t="s">
        <v>1548</v>
      </c>
      <c r="C90" s="181" t="s">
        <v>76</v>
      </c>
      <c r="D90" s="181" t="s">
        <v>1821</v>
      </c>
      <c r="E90" s="181" t="s">
        <v>1827</v>
      </c>
      <c r="F90" s="182" t="s">
        <v>1828</v>
      </c>
      <c r="G90" s="181" t="s">
        <v>1750</v>
      </c>
      <c r="H90" s="181"/>
      <c r="I90" s="181" t="s">
        <v>1751</v>
      </c>
      <c r="J90" s="181" t="s">
        <v>1404</v>
      </c>
      <c r="K90" s="181"/>
      <c r="L90" s="183">
        <v>45261</v>
      </c>
      <c r="M90" s="183">
        <v>45262</v>
      </c>
      <c r="N90" s="181" t="s">
        <v>7</v>
      </c>
      <c r="O90" s="180" t="s">
        <v>1405</v>
      </c>
      <c r="P90" s="180" t="s">
        <v>1405</v>
      </c>
      <c r="Q90" s="181" t="s">
        <v>1364</v>
      </c>
      <c r="R90" s="184" t="s">
        <v>1752</v>
      </c>
      <c r="S90" s="171" t="s">
        <v>1825</v>
      </c>
      <c r="T90" s="171" t="s">
        <v>260</v>
      </c>
      <c r="U90" s="171" t="s">
        <v>29</v>
      </c>
      <c r="X90" s="174" t="s">
        <v>1826</v>
      </c>
    </row>
    <row r="91" spans="1:24" s="171" customFormat="1" ht="48.6">
      <c r="A91" s="180" t="s">
        <v>1829</v>
      </c>
      <c r="B91" s="181" t="s">
        <v>1548</v>
      </c>
      <c r="C91" s="181" t="s">
        <v>76</v>
      </c>
      <c r="D91" s="181" t="s">
        <v>1821</v>
      </c>
      <c r="E91" s="181" t="s">
        <v>1827</v>
      </c>
      <c r="F91" s="182" t="s">
        <v>1830</v>
      </c>
      <c r="G91" s="181" t="s">
        <v>1750</v>
      </c>
      <c r="H91" s="181"/>
      <c r="I91" s="181" t="s">
        <v>1751</v>
      </c>
      <c r="J91" s="181" t="s">
        <v>1404</v>
      </c>
      <c r="K91" s="181"/>
      <c r="L91" s="183">
        <v>45261</v>
      </c>
      <c r="M91" s="183">
        <v>45262</v>
      </c>
      <c r="N91" s="181" t="s">
        <v>7</v>
      </c>
      <c r="O91" s="180" t="s">
        <v>1405</v>
      </c>
      <c r="P91" s="180" t="s">
        <v>1405</v>
      </c>
      <c r="Q91" s="181" t="s">
        <v>1364</v>
      </c>
      <c r="R91" s="184" t="s">
        <v>1752</v>
      </c>
      <c r="S91" s="171" t="s">
        <v>1825</v>
      </c>
      <c r="T91" s="171" t="s">
        <v>260</v>
      </c>
      <c r="U91" s="171" t="s">
        <v>29</v>
      </c>
      <c r="X91" s="174" t="s">
        <v>1829</v>
      </c>
    </row>
    <row r="92" spans="1:24" s="171" customFormat="1" ht="64.8">
      <c r="A92" s="180" t="s">
        <v>1831</v>
      </c>
      <c r="B92" s="181" t="s">
        <v>1548</v>
      </c>
      <c r="C92" s="181" t="s">
        <v>76</v>
      </c>
      <c r="D92" s="181" t="s">
        <v>1821</v>
      </c>
      <c r="E92" s="181" t="s">
        <v>1827</v>
      </c>
      <c r="F92" s="182" t="s">
        <v>1832</v>
      </c>
      <c r="G92" s="181" t="s">
        <v>1750</v>
      </c>
      <c r="H92" s="181"/>
      <c r="I92" s="181" t="s">
        <v>1751</v>
      </c>
      <c r="J92" s="181" t="s">
        <v>1404</v>
      </c>
      <c r="K92" s="181"/>
      <c r="L92" s="183">
        <v>45261</v>
      </c>
      <c r="M92" s="183">
        <v>45262</v>
      </c>
      <c r="N92" s="181" t="s">
        <v>7</v>
      </c>
      <c r="O92" s="180" t="s">
        <v>1405</v>
      </c>
      <c r="P92" s="180" t="s">
        <v>1405</v>
      </c>
      <c r="Q92" s="181" t="s">
        <v>1364</v>
      </c>
      <c r="R92" s="184" t="s">
        <v>1752</v>
      </c>
      <c r="S92" s="171" t="s">
        <v>1825</v>
      </c>
      <c r="T92" s="171" t="s">
        <v>260</v>
      </c>
      <c r="U92" s="171" t="s">
        <v>29</v>
      </c>
      <c r="X92" s="174" t="s">
        <v>1831</v>
      </c>
    </row>
    <row r="93" spans="1:24" s="171" customFormat="1" ht="32.4">
      <c r="A93" s="180" t="s">
        <v>1833</v>
      </c>
      <c r="B93" s="181" t="s">
        <v>1548</v>
      </c>
      <c r="C93" s="181" t="s">
        <v>76</v>
      </c>
      <c r="D93" s="181" t="s">
        <v>1834</v>
      </c>
      <c r="E93" s="181" t="s">
        <v>1835</v>
      </c>
      <c r="F93" s="182" t="s">
        <v>1836</v>
      </c>
      <c r="G93" s="181" t="s">
        <v>1837</v>
      </c>
      <c r="H93" s="181"/>
      <c r="I93" s="181" t="s">
        <v>1838</v>
      </c>
      <c r="J93" s="181" t="s">
        <v>1411</v>
      </c>
      <c r="K93" s="181"/>
      <c r="L93" s="183">
        <v>45247</v>
      </c>
      <c r="M93" s="183">
        <v>45248</v>
      </c>
      <c r="N93" s="181" t="s">
        <v>7</v>
      </c>
      <c r="O93" s="180" t="s">
        <v>7</v>
      </c>
      <c r="P93" s="180" t="s">
        <v>1405</v>
      </c>
      <c r="Q93" s="181" t="s">
        <v>1359</v>
      </c>
      <c r="R93" s="184" t="s">
        <v>1555</v>
      </c>
      <c r="S93" s="171" t="s">
        <v>7</v>
      </c>
      <c r="T93" s="171" t="s">
        <v>260</v>
      </c>
      <c r="U93" s="171" t="s">
        <v>13</v>
      </c>
      <c r="X93" s="174" t="s">
        <v>1833</v>
      </c>
    </row>
    <row r="94" spans="1:24" s="171" customFormat="1" ht="32.4">
      <c r="A94" s="180" t="s">
        <v>1839</v>
      </c>
      <c r="B94" s="181" t="s">
        <v>1548</v>
      </c>
      <c r="C94" s="181" t="s">
        <v>76</v>
      </c>
      <c r="D94" s="181" t="s">
        <v>1834</v>
      </c>
      <c r="E94" s="181" t="s">
        <v>1840</v>
      </c>
      <c r="F94" s="182" t="s">
        <v>1841</v>
      </c>
      <c r="G94" s="181" t="s">
        <v>1842</v>
      </c>
      <c r="H94" s="181"/>
      <c r="I94" s="181" t="s">
        <v>1838</v>
      </c>
      <c r="J94" s="181" t="s">
        <v>1411</v>
      </c>
      <c r="K94" s="181"/>
      <c r="L94" s="183">
        <v>45247</v>
      </c>
      <c r="M94" s="183">
        <v>45248</v>
      </c>
      <c r="N94" s="181" t="s">
        <v>7</v>
      </c>
      <c r="O94" s="180" t="s">
        <v>7</v>
      </c>
      <c r="P94" s="180" t="s">
        <v>1405</v>
      </c>
      <c r="Q94" s="181" t="s">
        <v>1359</v>
      </c>
      <c r="R94" s="184" t="s">
        <v>1555</v>
      </c>
      <c r="S94" s="171" t="s">
        <v>7</v>
      </c>
      <c r="T94" s="171" t="s">
        <v>260</v>
      </c>
      <c r="U94" s="171" t="s">
        <v>13</v>
      </c>
      <c r="X94" s="174" t="s">
        <v>1839</v>
      </c>
    </row>
    <row r="95" spans="1:24" s="171" customFormat="1" ht="97.2">
      <c r="A95" s="180" t="s">
        <v>1843</v>
      </c>
      <c r="B95" s="181" t="s">
        <v>1548</v>
      </c>
      <c r="C95" s="181" t="s">
        <v>76</v>
      </c>
      <c r="D95" s="181" t="s">
        <v>1834</v>
      </c>
      <c r="E95" s="181" t="s">
        <v>1844</v>
      </c>
      <c r="F95" s="182" t="s">
        <v>1845</v>
      </c>
      <c r="G95" s="185" t="s">
        <v>1846</v>
      </c>
      <c r="H95" s="181"/>
      <c r="I95" s="181" t="s">
        <v>1847</v>
      </c>
      <c r="J95" s="181" t="s">
        <v>1411</v>
      </c>
      <c r="K95" s="181"/>
      <c r="L95" s="183">
        <v>45155</v>
      </c>
      <c r="M95" s="183">
        <v>45156</v>
      </c>
      <c r="N95" s="181" t="s">
        <v>7</v>
      </c>
      <c r="O95" s="180" t="s">
        <v>7</v>
      </c>
      <c r="P95" s="180" t="s">
        <v>1405</v>
      </c>
      <c r="Q95" s="181" t="s">
        <v>1359</v>
      </c>
      <c r="R95" s="184" t="s">
        <v>1848</v>
      </c>
      <c r="S95" s="171" t="s">
        <v>7</v>
      </c>
      <c r="T95" s="171" t="s">
        <v>260</v>
      </c>
      <c r="U95" s="171" t="s">
        <v>73</v>
      </c>
      <c r="X95" s="174" t="s">
        <v>1843</v>
      </c>
    </row>
    <row r="96" spans="1:24" s="171" customFormat="1" ht="48.6">
      <c r="A96" s="180" t="s">
        <v>1849</v>
      </c>
      <c r="B96" s="181" t="s">
        <v>1548</v>
      </c>
      <c r="C96" s="181" t="s">
        <v>76</v>
      </c>
      <c r="D96" s="181" t="s">
        <v>1850</v>
      </c>
      <c r="E96" s="191" t="s">
        <v>1851</v>
      </c>
      <c r="F96" s="182" t="s">
        <v>1852</v>
      </c>
      <c r="G96" s="181" t="s">
        <v>1853</v>
      </c>
      <c r="H96" s="181"/>
      <c r="I96" s="181" t="s">
        <v>1854</v>
      </c>
      <c r="J96" s="181" t="s">
        <v>1411</v>
      </c>
      <c r="K96" s="181"/>
      <c r="L96" s="183">
        <v>45002</v>
      </c>
      <c r="M96" s="183">
        <v>45005</v>
      </c>
      <c r="N96" s="181" t="s">
        <v>7</v>
      </c>
      <c r="O96" s="180" t="s">
        <v>1405</v>
      </c>
      <c r="P96" s="180" t="s">
        <v>1405</v>
      </c>
      <c r="Q96" s="181" t="s">
        <v>1364</v>
      </c>
      <c r="R96" s="184" t="s">
        <v>1855</v>
      </c>
      <c r="S96" s="171" t="s">
        <v>1856</v>
      </c>
      <c r="T96" s="171" t="s">
        <v>260</v>
      </c>
      <c r="U96" s="171" t="s">
        <v>37</v>
      </c>
      <c r="X96" s="174" t="s">
        <v>1849</v>
      </c>
    </row>
    <row r="97" spans="1:24" s="171" customFormat="1" ht="32.4">
      <c r="A97" s="180" t="s">
        <v>1857</v>
      </c>
      <c r="B97" s="181" t="s">
        <v>1548</v>
      </c>
      <c r="C97" s="181" t="s">
        <v>76</v>
      </c>
      <c r="D97" s="181" t="s">
        <v>1850</v>
      </c>
      <c r="E97" s="181" t="s">
        <v>1858</v>
      </c>
      <c r="F97" s="182" t="s">
        <v>1859</v>
      </c>
      <c r="G97" s="181" t="s">
        <v>1552</v>
      </c>
      <c r="H97" s="181"/>
      <c r="I97" s="181" t="s">
        <v>1553</v>
      </c>
      <c r="J97" s="181" t="s">
        <v>1404</v>
      </c>
      <c r="K97" s="181"/>
      <c r="L97" s="183">
        <v>45247</v>
      </c>
      <c r="M97" s="183">
        <v>45248</v>
      </c>
      <c r="N97" s="181" t="s">
        <v>7</v>
      </c>
      <c r="O97" s="180" t="s">
        <v>1405</v>
      </c>
      <c r="P97" s="180" t="s">
        <v>1405</v>
      </c>
      <c r="Q97" s="181" t="s">
        <v>1364</v>
      </c>
      <c r="R97" s="184" t="s">
        <v>1555</v>
      </c>
      <c r="S97" s="171" t="s">
        <v>7</v>
      </c>
      <c r="T97" s="171" t="s">
        <v>260</v>
      </c>
      <c r="U97" s="171" t="s">
        <v>13</v>
      </c>
      <c r="X97" s="174" t="s">
        <v>1857</v>
      </c>
    </row>
    <row r="98" spans="1:24" s="171" customFormat="1" ht="32.4">
      <c r="A98" s="180" t="s">
        <v>1860</v>
      </c>
      <c r="B98" s="181" t="s">
        <v>1548</v>
      </c>
      <c r="C98" s="181" t="s">
        <v>76</v>
      </c>
      <c r="D98" s="181" t="s">
        <v>1850</v>
      </c>
      <c r="E98" s="181" t="s">
        <v>1861</v>
      </c>
      <c r="F98" s="182" t="s">
        <v>1862</v>
      </c>
      <c r="G98" s="181" t="s">
        <v>1552</v>
      </c>
      <c r="H98" s="181"/>
      <c r="I98" s="181" t="s">
        <v>1553</v>
      </c>
      <c r="J98" s="181" t="s">
        <v>1404</v>
      </c>
      <c r="K98" s="181"/>
      <c r="L98" s="183">
        <v>45247</v>
      </c>
      <c r="M98" s="183">
        <v>45248</v>
      </c>
      <c r="N98" s="181" t="s">
        <v>7</v>
      </c>
      <c r="O98" s="180" t="s">
        <v>1405</v>
      </c>
      <c r="P98" s="180" t="s">
        <v>1405</v>
      </c>
      <c r="Q98" s="181" t="s">
        <v>1359</v>
      </c>
      <c r="R98" s="184" t="s">
        <v>1555</v>
      </c>
      <c r="S98" s="171" t="s">
        <v>7</v>
      </c>
      <c r="T98" s="171" t="s">
        <v>260</v>
      </c>
      <c r="U98" s="171" t="s">
        <v>13</v>
      </c>
      <c r="X98" s="174" t="s">
        <v>1860</v>
      </c>
    </row>
    <row r="99" spans="1:24" s="171" customFormat="1" ht="48.6">
      <c r="A99" s="180" t="s">
        <v>1863</v>
      </c>
      <c r="B99" s="181" t="s">
        <v>1548</v>
      </c>
      <c r="C99" s="181" t="s">
        <v>76</v>
      </c>
      <c r="D99" s="181" t="s">
        <v>1850</v>
      </c>
      <c r="E99" s="181" t="s">
        <v>1864</v>
      </c>
      <c r="F99" s="182" t="s">
        <v>1865</v>
      </c>
      <c r="G99" s="181" t="s">
        <v>1866</v>
      </c>
      <c r="H99" s="181"/>
      <c r="I99" s="181" t="s">
        <v>1867</v>
      </c>
      <c r="J99" s="181" t="s">
        <v>1411</v>
      </c>
      <c r="K99" s="181"/>
      <c r="L99" s="183">
        <v>45116</v>
      </c>
      <c r="M99" s="183">
        <v>45120</v>
      </c>
      <c r="N99" s="181" t="s">
        <v>7</v>
      </c>
      <c r="O99" s="180" t="s">
        <v>1412</v>
      </c>
      <c r="P99" s="180" t="s">
        <v>1412</v>
      </c>
      <c r="Q99" s="181" t="s">
        <v>1364</v>
      </c>
      <c r="R99" s="184" t="s">
        <v>1868</v>
      </c>
      <c r="S99" s="171" t="s">
        <v>7</v>
      </c>
      <c r="T99" s="171" t="s">
        <v>260</v>
      </c>
      <c r="U99" s="171" t="s">
        <v>73</v>
      </c>
      <c r="X99" s="174" t="s">
        <v>1863</v>
      </c>
    </row>
    <row r="100" spans="1:24" s="171" customFormat="1" ht="48.6">
      <c r="A100" s="180" t="s">
        <v>1869</v>
      </c>
      <c r="B100" s="181" t="s">
        <v>1548</v>
      </c>
      <c r="C100" s="181" t="s">
        <v>76</v>
      </c>
      <c r="D100" s="181" t="s">
        <v>1850</v>
      </c>
      <c r="E100" s="181" t="s">
        <v>1870</v>
      </c>
      <c r="F100" s="182" t="s">
        <v>1871</v>
      </c>
      <c r="G100" s="181" t="s">
        <v>1750</v>
      </c>
      <c r="H100" s="181"/>
      <c r="I100" s="181" t="s">
        <v>1751</v>
      </c>
      <c r="J100" s="181" t="s">
        <v>1404</v>
      </c>
      <c r="K100" s="181"/>
      <c r="L100" s="183">
        <v>45261</v>
      </c>
      <c r="M100" s="183">
        <v>45262</v>
      </c>
      <c r="N100" s="181" t="s">
        <v>7</v>
      </c>
      <c r="O100" s="180" t="s">
        <v>1405</v>
      </c>
      <c r="P100" s="180" t="s">
        <v>1405</v>
      </c>
      <c r="Q100" s="181" t="s">
        <v>1359</v>
      </c>
      <c r="R100" s="184" t="s">
        <v>1752</v>
      </c>
      <c r="S100" s="171" t="s">
        <v>7</v>
      </c>
      <c r="T100" s="171" t="s">
        <v>260</v>
      </c>
      <c r="U100" s="171" t="s">
        <v>29</v>
      </c>
      <c r="X100" s="174" t="s">
        <v>1869</v>
      </c>
    </row>
    <row r="101" spans="1:24" s="171" customFormat="1" ht="48.6">
      <c r="A101" s="180" t="s">
        <v>1872</v>
      </c>
      <c r="B101" s="181" t="s">
        <v>1548</v>
      </c>
      <c r="C101" s="181" t="s">
        <v>76</v>
      </c>
      <c r="D101" s="181" t="s">
        <v>1850</v>
      </c>
      <c r="E101" s="181" t="s">
        <v>1873</v>
      </c>
      <c r="F101" s="182" t="s">
        <v>1874</v>
      </c>
      <c r="G101" s="181" t="s">
        <v>1750</v>
      </c>
      <c r="H101" s="181"/>
      <c r="I101" s="181" t="s">
        <v>1751</v>
      </c>
      <c r="J101" s="181" t="s">
        <v>1404</v>
      </c>
      <c r="K101" s="181"/>
      <c r="L101" s="183">
        <v>45261</v>
      </c>
      <c r="M101" s="183">
        <v>45262</v>
      </c>
      <c r="N101" s="181" t="s">
        <v>7</v>
      </c>
      <c r="O101" s="180" t="s">
        <v>1405</v>
      </c>
      <c r="P101" s="180" t="s">
        <v>1405</v>
      </c>
      <c r="Q101" s="181" t="s">
        <v>1359</v>
      </c>
      <c r="R101" s="184" t="s">
        <v>1752</v>
      </c>
      <c r="S101" s="171" t="s">
        <v>7</v>
      </c>
      <c r="T101" s="171" t="s">
        <v>260</v>
      </c>
      <c r="U101" s="171" t="s">
        <v>29</v>
      </c>
      <c r="X101" s="174" t="s">
        <v>1872</v>
      </c>
    </row>
    <row r="102" spans="1:24" s="171" customFormat="1" ht="97.2">
      <c r="A102" s="180" t="s">
        <v>1875</v>
      </c>
      <c r="B102" s="181" t="s">
        <v>1548</v>
      </c>
      <c r="C102" s="181" t="s">
        <v>76</v>
      </c>
      <c r="D102" s="181" t="s">
        <v>1850</v>
      </c>
      <c r="E102" s="181" t="s">
        <v>1876</v>
      </c>
      <c r="F102" s="182" t="s">
        <v>1877</v>
      </c>
      <c r="G102" s="185" t="s">
        <v>1846</v>
      </c>
      <c r="H102" s="181"/>
      <c r="I102" s="181" t="s">
        <v>1847</v>
      </c>
      <c r="J102" s="181" t="s">
        <v>1404</v>
      </c>
      <c r="K102" s="181"/>
      <c r="L102" s="183">
        <v>45155</v>
      </c>
      <c r="M102" s="183">
        <v>45156</v>
      </c>
      <c r="N102" s="181" t="s">
        <v>7</v>
      </c>
      <c r="O102" s="180" t="s">
        <v>1405</v>
      </c>
      <c r="P102" s="180" t="s">
        <v>1405</v>
      </c>
      <c r="Q102" s="181" t="s">
        <v>1364</v>
      </c>
      <c r="R102" s="184" t="s">
        <v>1848</v>
      </c>
      <c r="S102" s="171" t="s">
        <v>7</v>
      </c>
      <c r="T102" s="171" t="s">
        <v>260</v>
      </c>
      <c r="U102" s="171" t="s">
        <v>18</v>
      </c>
      <c r="X102" s="174" t="s">
        <v>1875</v>
      </c>
    </row>
    <row r="103" spans="1:24" s="171" customFormat="1" ht="48.6">
      <c r="A103" s="180" t="s">
        <v>1878</v>
      </c>
      <c r="B103" s="181" t="s">
        <v>1548</v>
      </c>
      <c r="C103" s="181" t="s">
        <v>76</v>
      </c>
      <c r="D103" s="181" t="s">
        <v>1879</v>
      </c>
      <c r="E103" s="181" t="s">
        <v>1880</v>
      </c>
      <c r="F103" s="182" t="s">
        <v>1881</v>
      </c>
      <c r="G103" s="181" t="s">
        <v>1882</v>
      </c>
      <c r="H103" s="181"/>
      <c r="I103" s="181" t="s">
        <v>1883</v>
      </c>
      <c r="J103" s="181" t="s">
        <v>1411</v>
      </c>
      <c r="K103" s="181"/>
      <c r="L103" s="183">
        <v>44954</v>
      </c>
      <c r="M103" s="183">
        <v>44959</v>
      </c>
      <c r="N103" s="181" t="s">
        <v>7</v>
      </c>
      <c r="O103" s="180" t="s">
        <v>1412</v>
      </c>
      <c r="P103" s="180" t="s">
        <v>1405</v>
      </c>
      <c r="Q103" s="181" t="s">
        <v>1364</v>
      </c>
      <c r="R103" s="184" t="s">
        <v>1884</v>
      </c>
      <c r="S103" s="171" t="s">
        <v>7</v>
      </c>
      <c r="T103" s="171" t="s">
        <v>260</v>
      </c>
      <c r="U103" s="171" t="s">
        <v>58</v>
      </c>
      <c r="X103" s="174" t="s">
        <v>1878</v>
      </c>
    </row>
    <row r="104" spans="1:24" ht="32.4">
      <c r="A104" s="96"/>
      <c r="B104" s="97"/>
      <c r="C104" s="197" t="s">
        <v>2667</v>
      </c>
      <c r="D104" s="103"/>
      <c r="E104" s="103"/>
      <c r="F104" s="103"/>
      <c r="G104" s="103"/>
      <c r="H104" s="98"/>
      <c r="I104" s="99" t="s">
        <v>2668</v>
      </c>
      <c r="J104" s="99" t="s">
        <v>2703</v>
      </c>
      <c r="K104" s="100"/>
      <c r="L104" s="103"/>
      <c r="M104" s="103"/>
      <c r="N104" s="96"/>
      <c r="O104" s="96"/>
      <c r="P104" s="96"/>
      <c r="Q104" s="96"/>
      <c r="R104" s="101"/>
    </row>
    <row r="105" spans="1:24" s="175" customFormat="1" ht="48.6">
      <c r="A105" s="180" t="s">
        <v>1885</v>
      </c>
      <c r="B105" s="181" t="s">
        <v>1548</v>
      </c>
      <c r="C105" s="181" t="s">
        <v>172</v>
      </c>
      <c r="D105" s="181" t="s">
        <v>1886</v>
      </c>
      <c r="E105" s="181" t="s">
        <v>1887</v>
      </c>
      <c r="F105" s="190" t="s">
        <v>1888</v>
      </c>
      <c r="G105" s="181" t="s">
        <v>1617</v>
      </c>
      <c r="H105" s="181"/>
      <c r="I105" s="181" t="s">
        <v>1618</v>
      </c>
      <c r="J105" s="181" t="s">
        <v>1411</v>
      </c>
      <c r="K105" s="181"/>
      <c r="L105" s="183">
        <v>45186</v>
      </c>
      <c r="M105" s="183">
        <v>45190</v>
      </c>
      <c r="N105" s="181" t="s">
        <v>7</v>
      </c>
      <c r="O105" s="180" t="s">
        <v>1412</v>
      </c>
      <c r="P105" s="180" t="s">
        <v>1412</v>
      </c>
      <c r="Q105" s="181" t="s">
        <v>1364</v>
      </c>
      <c r="R105" s="184" t="s">
        <v>1619</v>
      </c>
      <c r="S105" s="171" t="s">
        <v>7</v>
      </c>
      <c r="T105" s="171" t="s">
        <v>260</v>
      </c>
      <c r="U105" s="171" t="s">
        <v>52</v>
      </c>
      <c r="V105" s="171"/>
      <c r="W105" s="171"/>
      <c r="X105" s="171" t="s">
        <v>1885</v>
      </c>
    </row>
    <row r="106" spans="1:24" s="171" customFormat="1" ht="48.6">
      <c r="A106" s="180" t="s">
        <v>1889</v>
      </c>
      <c r="B106" s="181" t="s">
        <v>1548</v>
      </c>
      <c r="C106" s="181" t="s">
        <v>172</v>
      </c>
      <c r="D106" s="181" t="s">
        <v>1890</v>
      </c>
      <c r="E106" s="181" t="s">
        <v>1891</v>
      </c>
      <c r="F106" s="182" t="s">
        <v>1892</v>
      </c>
      <c r="G106" s="181" t="s">
        <v>1893</v>
      </c>
      <c r="H106" s="181"/>
      <c r="I106" s="181" t="s">
        <v>1894</v>
      </c>
      <c r="J106" s="181" t="s">
        <v>1404</v>
      </c>
      <c r="K106" s="181"/>
      <c r="L106" s="183">
        <v>45247</v>
      </c>
      <c r="M106" s="183">
        <v>45249</v>
      </c>
      <c r="N106" s="181" t="s">
        <v>7</v>
      </c>
      <c r="O106" s="180" t="s">
        <v>1405</v>
      </c>
      <c r="P106" s="180" t="s">
        <v>1405</v>
      </c>
      <c r="Q106" s="181" t="s">
        <v>1359</v>
      </c>
      <c r="R106" s="184" t="s">
        <v>1895</v>
      </c>
      <c r="S106" s="171" t="s">
        <v>1896</v>
      </c>
      <c r="T106" s="171" t="s">
        <v>260</v>
      </c>
      <c r="U106" s="171" t="s">
        <v>13</v>
      </c>
      <c r="X106" s="171" t="s">
        <v>1889</v>
      </c>
    </row>
    <row r="107" spans="1:24" s="171" customFormat="1" ht="48.6">
      <c r="A107" s="180" t="s">
        <v>1897</v>
      </c>
      <c r="B107" s="181" t="s">
        <v>1548</v>
      </c>
      <c r="C107" s="181" t="s">
        <v>172</v>
      </c>
      <c r="D107" s="181" t="s">
        <v>1890</v>
      </c>
      <c r="E107" s="181" t="s">
        <v>1891</v>
      </c>
      <c r="F107" s="182" t="s">
        <v>1898</v>
      </c>
      <c r="G107" s="181" t="s">
        <v>1893</v>
      </c>
      <c r="H107" s="181"/>
      <c r="I107" s="181" t="s">
        <v>1894</v>
      </c>
      <c r="J107" s="181" t="s">
        <v>1404</v>
      </c>
      <c r="K107" s="181"/>
      <c r="L107" s="183">
        <v>45247</v>
      </c>
      <c r="M107" s="183">
        <v>45249</v>
      </c>
      <c r="N107" s="181" t="s">
        <v>7</v>
      </c>
      <c r="O107" s="180" t="s">
        <v>1405</v>
      </c>
      <c r="P107" s="180" t="s">
        <v>1405</v>
      </c>
      <c r="Q107" s="181" t="s">
        <v>1359</v>
      </c>
      <c r="R107" s="184" t="s">
        <v>1895</v>
      </c>
      <c r="S107" s="171" t="s">
        <v>1896</v>
      </c>
      <c r="T107" s="171" t="s">
        <v>260</v>
      </c>
      <c r="U107" s="171" t="s">
        <v>13</v>
      </c>
      <c r="X107" s="171" t="s">
        <v>1897</v>
      </c>
    </row>
    <row r="108" spans="1:24" s="171" customFormat="1" ht="48.6">
      <c r="A108" s="180" t="s">
        <v>1899</v>
      </c>
      <c r="B108" s="181" t="s">
        <v>1548</v>
      </c>
      <c r="C108" s="181" t="s">
        <v>172</v>
      </c>
      <c r="D108" s="181" t="s">
        <v>1890</v>
      </c>
      <c r="E108" s="181" t="s">
        <v>1900</v>
      </c>
      <c r="F108" s="182" t="s">
        <v>1901</v>
      </c>
      <c r="G108" s="181" t="s">
        <v>1893</v>
      </c>
      <c r="H108" s="181"/>
      <c r="I108" s="181" t="s">
        <v>1894</v>
      </c>
      <c r="J108" s="181" t="s">
        <v>1404</v>
      </c>
      <c r="K108" s="181"/>
      <c r="L108" s="183">
        <v>45247</v>
      </c>
      <c r="M108" s="183">
        <v>45249</v>
      </c>
      <c r="N108" s="181" t="s">
        <v>7</v>
      </c>
      <c r="O108" s="180" t="s">
        <v>1412</v>
      </c>
      <c r="P108" s="180" t="s">
        <v>1412</v>
      </c>
      <c r="Q108" s="181" t="s">
        <v>1359</v>
      </c>
      <c r="R108" s="184" t="s">
        <v>1895</v>
      </c>
      <c r="S108" s="171" t="s">
        <v>7</v>
      </c>
      <c r="T108" s="171" t="s">
        <v>260</v>
      </c>
      <c r="U108" s="171" t="s">
        <v>13</v>
      </c>
      <c r="X108" s="171" t="s">
        <v>1899</v>
      </c>
    </row>
    <row r="109" spans="1:24" customFormat="1" ht="81">
      <c r="A109" s="180" t="s">
        <v>1902</v>
      </c>
      <c r="B109" s="181" t="s">
        <v>1548</v>
      </c>
      <c r="C109" s="181" t="s">
        <v>2669</v>
      </c>
      <c r="D109" s="181" t="s">
        <v>1903</v>
      </c>
      <c r="E109" s="181" t="s">
        <v>1904</v>
      </c>
      <c r="F109" s="182" t="s">
        <v>1905</v>
      </c>
      <c r="G109" s="181" t="s">
        <v>1906</v>
      </c>
      <c r="H109" s="181"/>
      <c r="I109" s="181" t="s">
        <v>1907</v>
      </c>
      <c r="J109" s="181" t="s">
        <v>1411</v>
      </c>
      <c r="K109" s="181"/>
      <c r="L109" s="183">
        <v>45235</v>
      </c>
      <c r="M109" s="183">
        <v>45239</v>
      </c>
      <c r="N109" s="181" t="s">
        <v>7</v>
      </c>
      <c r="O109" s="180" t="s">
        <v>1405</v>
      </c>
      <c r="P109" s="180" t="s">
        <v>1412</v>
      </c>
      <c r="Q109" s="181" t="s">
        <v>1364</v>
      </c>
      <c r="R109" s="184" t="s">
        <v>1908</v>
      </c>
      <c r="S109" s="171" t="s">
        <v>7</v>
      </c>
      <c r="T109" s="171" t="s">
        <v>260</v>
      </c>
      <c r="U109" s="171" t="s">
        <v>1637</v>
      </c>
      <c r="V109" s="171"/>
      <c r="W109" s="171"/>
      <c r="X109" s="171" t="s">
        <v>1902</v>
      </c>
    </row>
    <row r="110" spans="1:24" customFormat="1" ht="64.8">
      <c r="A110" s="180" t="s">
        <v>1909</v>
      </c>
      <c r="B110" s="181" t="s">
        <v>1548</v>
      </c>
      <c r="C110" s="181" t="s">
        <v>172</v>
      </c>
      <c r="D110" s="181" t="s">
        <v>1903</v>
      </c>
      <c r="E110" s="181" t="s">
        <v>1910</v>
      </c>
      <c r="F110" s="182" t="s">
        <v>1911</v>
      </c>
      <c r="G110" s="181" t="s">
        <v>1912</v>
      </c>
      <c r="H110" s="181"/>
      <c r="I110" s="181" t="s">
        <v>1907</v>
      </c>
      <c r="J110" s="181" t="s">
        <v>1411</v>
      </c>
      <c r="K110" s="181"/>
      <c r="L110" s="183">
        <v>45235</v>
      </c>
      <c r="M110" s="183">
        <v>45239</v>
      </c>
      <c r="N110" s="181" t="s">
        <v>7</v>
      </c>
      <c r="O110" s="180" t="s">
        <v>1405</v>
      </c>
      <c r="P110" s="180" t="s">
        <v>1405</v>
      </c>
      <c r="Q110" s="181" t="s">
        <v>1364</v>
      </c>
      <c r="R110" s="184" t="s">
        <v>1908</v>
      </c>
      <c r="S110" s="171" t="s">
        <v>7</v>
      </c>
      <c r="T110" s="171" t="s">
        <v>260</v>
      </c>
      <c r="U110" s="171" t="s">
        <v>1637</v>
      </c>
      <c r="V110" s="171"/>
      <c r="W110" s="171"/>
      <c r="X110" s="171" t="s">
        <v>1909</v>
      </c>
    </row>
    <row r="111" spans="1:24" ht="32.4">
      <c r="A111" s="96"/>
      <c r="B111" s="97"/>
      <c r="C111" s="197" t="s">
        <v>2670</v>
      </c>
      <c r="D111" s="103"/>
      <c r="E111" s="103"/>
      <c r="F111" s="103"/>
      <c r="G111" s="103"/>
      <c r="H111" s="98"/>
      <c r="I111" s="99" t="s">
        <v>2671</v>
      </c>
      <c r="J111" s="99" t="s">
        <v>2640</v>
      </c>
      <c r="K111" s="100"/>
      <c r="L111" s="103"/>
      <c r="M111" s="103"/>
      <c r="N111" s="96"/>
      <c r="O111" s="96"/>
      <c r="P111" s="96"/>
      <c r="Q111" s="96"/>
      <c r="R111" s="101"/>
    </row>
    <row r="112" spans="1:24" s="171" customFormat="1" ht="48.6">
      <c r="A112" s="180" t="s">
        <v>1913</v>
      </c>
      <c r="B112" s="181" t="s">
        <v>1914</v>
      </c>
      <c r="C112" s="181" t="s">
        <v>173</v>
      </c>
      <c r="D112" s="181" t="s">
        <v>1915</v>
      </c>
      <c r="E112" s="95" t="s">
        <v>1916</v>
      </c>
      <c r="F112" s="182" t="s">
        <v>1917</v>
      </c>
      <c r="G112" s="181" t="s">
        <v>1918</v>
      </c>
      <c r="H112" s="181"/>
      <c r="I112" s="181" t="s">
        <v>1735</v>
      </c>
      <c r="J112" s="181" t="s">
        <v>1411</v>
      </c>
      <c r="K112" s="181"/>
      <c r="L112" s="183">
        <v>45037</v>
      </c>
      <c r="M112" s="183">
        <v>45041</v>
      </c>
      <c r="N112" s="181" t="s">
        <v>7</v>
      </c>
      <c r="O112" s="180" t="s">
        <v>1405</v>
      </c>
      <c r="P112" s="180" t="s">
        <v>1405</v>
      </c>
      <c r="Q112" s="181" t="s">
        <v>1364</v>
      </c>
      <c r="R112" s="184" t="s">
        <v>1919</v>
      </c>
      <c r="S112" s="171" t="s">
        <v>1920</v>
      </c>
      <c r="T112" s="171" t="s">
        <v>260</v>
      </c>
      <c r="U112" s="171" t="s">
        <v>9</v>
      </c>
      <c r="X112" s="171" t="s">
        <v>1913</v>
      </c>
    </row>
    <row r="113" spans="1:24" s="171" customFormat="1" ht="64.8">
      <c r="A113" s="180" t="s">
        <v>1921</v>
      </c>
      <c r="B113" s="181" t="s">
        <v>1914</v>
      </c>
      <c r="C113" s="181" t="s">
        <v>173</v>
      </c>
      <c r="D113" s="181" t="s">
        <v>1915</v>
      </c>
      <c r="E113" s="181" t="s">
        <v>1922</v>
      </c>
      <c r="F113" s="182" t="s">
        <v>1923</v>
      </c>
      <c r="G113" s="181" t="s">
        <v>1657</v>
      </c>
      <c r="H113" s="181"/>
      <c r="I113" s="181" t="s">
        <v>1924</v>
      </c>
      <c r="J113" s="181" t="s">
        <v>1411</v>
      </c>
      <c r="K113" s="181"/>
      <c r="L113" s="183">
        <v>45149</v>
      </c>
      <c r="M113" s="183">
        <v>45151</v>
      </c>
      <c r="N113" s="181" t="s">
        <v>7</v>
      </c>
      <c r="O113" s="180" t="s">
        <v>1405</v>
      </c>
      <c r="P113" s="180" t="s">
        <v>1405</v>
      </c>
      <c r="Q113" s="181" t="s">
        <v>1364</v>
      </c>
      <c r="R113" s="184" t="s">
        <v>1659</v>
      </c>
      <c r="S113" s="171" t="s">
        <v>1920</v>
      </c>
      <c r="T113" s="171" t="s">
        <v>260</v>
      </c>
      <c r="U113" s="171" t="s">
        <v>18</v>
      </c>
      <c r="X113" s="171" t="s">
        <v>1921</v>
      </c>
    </row>
    <row r="114" spans="1:24" s="171" customFormat="1" ht="32.4">
      <c r="A114" s="180" t="s">
        <v>1925</v>
      </c>
      <c r="B114" s="181" t="s">
        <v>1914</v>
      </c>
      <c r="C114" s="181" t="s">
        <v>173</v>
      </c>
      <c r="D114" s="181" t="s">
        <v>1926</v>
      </c>
      <c r="E114" s="181" t="s">
        <v>1927</v>
      </c>
      <c r="F114" s="182" t="s">
        <v>1928</v>
      </c>
      <c r="G114" s="181" t="s">
        <v>1929</v>
      </c>
      <c r="H114" s="181"/>
      <c r="I114" s="181" t="s">
        <v>1930</v>
      </c>
      <c r="J114" s="181" t="s">
        <v>1411</v>
      </c>
      <c r="K114" s="181"/>
      <c r="L114" s="183">
        <v>44931</v>
      </c>
      <c r="M114" s="183">
        <v>44934</v>
      </c>
      <c r="N114" s="181" t="s">
        <v>1931</v>
      </c>
      <c r="O114" s="180" t="s">
        <v>1412</v>
      </c>
      <c r="P114" s="180" t="s">
        <v>1412</v>
      </c>
      <c r="Q114" s="181" t="s">
        <v>1364</v>
      </c>
      <c r="R114" s="184" t="s">
        <v>1932</v>
      </c>
      <c r="S114" s="171" t="s">
        <v>7</v>
      </c>
      <c r="T114" s="171" t="s">
        <v>260</v>
      </c>
      <c r="U114" s="171" t="s">
        <v>14</v>
      </c>
      <c r="X114" s="171" t="s">
        <v>1925</v>
      </c>
    </row>
    <row r="115" spans="1:24" s="171" customFormat="1" ht="64.8">
      <c r="A115" s="180" t="s">
        <v>1933</v>
      </c>
      <c r="B115" s="181" t="s">
        <v>1914</v>
      </c>
      <c r="C115" s="181" t="s">
        <v>173</v>
      </c>
      <c r="D115" s="181" t="s">
        <v>1934</v>
      </c>
      <c r="E115" s="191" t="s">
        <v>1935</v>
      </c>
      <c r="F115" s="182" t="s">
        <v>1936</v>
      </c>
      <c r="G115" s="181" t="s">
        <v>1937</v>
      </c>
      <c r="H115" s="181"/>
      <c r="I115" s="181" t="s">
        <v>1938</v>
      </c>
      <c r="J115" s="181" t="s">
        <v>1404</v>
      </c>
      <c r="K115" s="181"/>
      <c r="L115" s="183">
        <v>45009</v>
      </c>
      <c r="M115" s="183">
        <v>45010</v>
      </c>
      <c r="N115" s="181" t="s">
        <v>7</v>
      </c>
      <c r="O115" s="180" t="s">
        <v>1405</v>
      </c>
      <c r="P115" s="180" t="s">
        <v>1405</v>
      </c>
      <c r="Q115" s="181" t="s">
        <v>1359</v>
      </c>
      <c r="R115" s="184" t="s">
        <v>1939</v>
      </c>
      <c r="S115" s="171" t="s">
        <v>1940</v>
      </c>
      <c r="T115" s="171" t="s">
        <v>260</v>
      </c>
      <c r="U115" s="171" t="s">
        <v>37</v>
      </c>
      <c r="X115" s="171" t="s">
        <v>1933</v>
      </c>
    </row>
    <row r="116" spans="1:24" s="171" customFormat="1" ht="64.8">
      <c r="A116" s="180" t="s">
        <v>1941</v>
      </c>
      <c r="B116" s="181" t="s">
        <v>1914</v>
      </c>
      <c r="C116" s="181" t="s">
        <v>2673</v>
      </c>
      <c r="D116" s="181" t="s">
        <v>1934</v>
      </c>
      <c r="E116" s="181" t="s">
        <v>1942</v>
      </c>
      <c r="F116" s="182" t="s">
        <v>1943</v>
      </c>
      <c r="G116" s="181" t="s">
        <v>1937</v>
      </c>
      <c r="H116" s="181"/>
      <c r="I116" s="181" t="s">
        <v>1938</v>
      </c>
      <c r="J116" s="181" t="s">
        <v>1404</v>
      </c>
      <c r="K116" s="181"/>
      <c r="L116" s="183">
        <v>45009</v>
      </c>
      <c r="M116" s="183">
        <v>45010</v>
      </c>
      <c r="N116" s="181" t="s">
        <v>7</v>
      </c>
      <c r="O116" s="180" t="s">
        <v>1412</v>
      </c>
      <c r="P116" s="180" t="s">
        <v>1405</v>
      </c>
      <c r="Q116" s="181" t="s">
        <v>1359</v>
      </c>
      <c r="R116" s="184" t="s">
        <v>1939</v>
      </c>
      <c r="S116" s="171" t="s">
        <v>7</v>
      </c>
      <c r="T116" s="171" t="s">
        <v>260</v>
      </c>
      <c r="U116" s="171" t="s">
        <v>37</v>
      </c>
      <c r="X116" s="171" t="s">
        <v>1941</v>
      </c>
    </row>
    <row r="117" spans="1:24" ht="32.4">
      <c r="A117" s="96"/>
      <c r="B117" s="97"/>
      <c r="C117" s="197" t="s">
        <v>2674</v>
      </c>
      <c r="D117" s="103"/>
      <c r="E117" s="103"/>
      <c r="F117" s="103"/>
      <c r="G117" s="103"/>
      <c r="H117" s="98"/>
      <c r="I117" s="99" t="s">
        <v>2672</v>
      </c>
      <c r="J117" s="99" t="s">
        <v>2640</v>
      </c>
      <c r="K117" s="100"/>
      <c r="L117" s="103"/>
      <c r="M117" s="103"/>
      <c r="N117" s="96"/>
      <c r="O117" s="96"/>
      <c r="P117" s="96"/>
      <c r="Q117" s="96"/>
      <c r="R117" s="101"/>
    </row>
    <row r="118" spans="1:24" s="171" customFormat="1" ht="64.8">
      <c r="A118" s="180" t="s">
        <v>1944</v>
      </c>
      <c r="B118" s="181" t="s">
        <v>1914</v>
      </c>
      <c r="C118" s="181" t="s">
        <v>28</v>
      </c>
      <c r="D118" s="181" t="s">
        <v>1945</v>
      </c>
      <c r="E118" s="181" t="s">
        <v>1946</v>
      </c>
      <c r="F118" s="182" t="s">
        <v>1947</v>
      </c>
      <c r="G118" s="181" t="s">
        <v>1937</v>
      </c>
      <c r="H118" s="181"/>
      <c r="I118" s="181" t="s">
        <v>1938</v>
      </c>
      <c r="J118" s="181" t="s">
        <v>1411</v>
      </c>
      <c r="K118" s="181"/>
      <c r="L118" s="183">
        <v>45009</v>
      </c>
      <c r="M118" s="183">
        <v>45010</v>
      </c>
      <c r="N118" s="181" t="s">
        <v>7</v>
      </c>
      <c r="O118" s="180" t="s">
        <v>1412</v>
      </c>
      <c r="P118" s="180" t="s">
        <v>1405</v>
      </c>
      <c r="Q118" s="181" t="s">
        <v>1359</v>
      </c>
      <c r="R118" s="184" t="s">
        <v>1948</v>
      </c>
      <c r="S118" s="171" t="s">
        <v>7</v>
      </c>
      <c r="T118" s="171" t="s">
        <v>260</v>
      </c>
      <c r="U118" s="171" t="s">
        <v>37</v>
      </c>
      <c r="X118" s="171" t="s">
        <v>1944</v>
      </c>
    </row>
    <row r="119" spans="1:24" s="171" customFormat="1" ht="64.8">
      <c r="A119" s="180" t="s">
        <v>1949</v>
      </c>
      <c r="B119" s="181" t="s">
        <v>1914</v>
      </c>
      <c r="C119" s="181" t="s">
        <v>28</v>
      </c>
      <c r="D119" s="181" t="s">
        <v>1945</v>
      </c>
      <c r="E119" s="181" t="s">
        <v>1950</v>
      </c>
      <c r="F119" s="182" t="s">
        <v>1951</v>
      </c>
      <c r="G119" s="181" t="s">
        <v>1937</v>
      </c>
      <c r="H119" s="181"/>
      <c r="I119" s="181" t="s">
        <v>1938</v>
      </c>
      <c r="J119" s="181" t="s">
        <v>1411</v>
      </c>
      <c r="K119" s="181"/>
      <c r="L119" s="183">
        <v>45009</v>
      </c>
      <c r="M119" s="183">
        <v>45010</v>
      </c>
      <c r="N119" s="181" t="s">
        <v>7</v>
      </c>
      <c r="O119" s="180" t="s">
        <v>1412</v>
      </c>
      <c r="P119" s="180" t="s">
        <v>1405</v>
      </c>
      <c r="Q119" s="181" t="s">
        <v>1359</v>
      </c>
      <c r="R119" s="184" t="s">
        <v>1948</v>
      </c>
      <c r="S119" s="171" t="s">
        <v>7</v>
      </c>
      <c r="T119" s="171" t="s">
        <v>260</v>
      </c>
      <c r="U119" s="171" t="s">
        <v>37</v>
      </c>
      <c r="X119" s="171" t="s">
        <v>1949</v>
      </c>
    </row>
    <row r="120" spans="1:24" s="171" customFormat="1" ht="48.6">
      <c r="A120" s="180" t="s">
        <v>1952</v>
      </c>
      <c r="B120" s="181" t="s">
        <v>1914</v>
      </c>
      <c r="C120" s="181" t="s">
        <v>28</v>
      </c>
      <c r="D120" s="181" t="s">
        <v>1945</v>
      </c>
      <c r="E120" s="191" t="s">
        <v>1953</v>
      </c>
      <c r="F120" s="182" t="s">
        <v>1954</v>
      </c>
      <c r="G120" s="181" t="s">
        <v>1955</v>
      </c>
      <c r="H120" s="181"/>
      <c r="I120" s="181" t="s">
        <v>1728</v>
      </c>
      <c r="J120" s="181" t="s">
        <v>1411</v>
      </c>
      <c r="K120" s="181"/>
      <c r="L120" s="183">
        <v>45017</v>
      </c>
      <c r="M120" s="183">
        <v>45021</v>
      </c>
      <c r="N120" s="181" t="s">
        <v>7</v>
      </c>
      <c r="O120" s="180" t="s">
        <v>1405</v>
      </c>
      <c r="P120" s="180" t="s">
        <v>1405</v>
      </c>
      <c r="Q120" s="181" t="s">
        <v>1364</v>
      </c>
      <c r="R120" s="184" t="s">
        <v>1729</v>
      </c>
      <c r="S120" s="171" t="s">
        <v>7</v>
      </c>
      <c r="T120" s="171" t="s">
        <v>260</v>
      </c>
      <c r="U120" s="171" t="s">
        <v>9</v>
      </c>
      <c r="X120" s="171" t="s">
        <v>1952</v>
      </c>
    </row>
    <row r="121" spans="1:24" s="171" customFormat="1" ht="48.6">
      <c r="A121" s="180" t="s">
        <v>1956</v>
      </c>
      <c r="B121" s="181" t="s">
        <v>1914</v>
      </c>
      <c r="C121" s="181" t="s">
        <v>28</v>
      </c>
      <c r="D121" s="181" t="s">
        <v>1957</v>
      </c>
      <c r="E121" s="181" t="s">
        <v>1958</v>
      </c>
      <c r="F121" s="182" t="s">
        <v>1959</v>
      </c>
      <c r="G121" s="181" t="s">
        <v>1483</v>
      </c>
      <c r="H121" s="181"/>
      <c r="I121" s="181" t="s">
        <v>1484</v>
      </c>
      <c r="J121" s="181" t="s">
        <v>1404</v>
      </c>
      <c r="K121" s="181"/>
      <c r="L121" s="183">
        <v>45128</v>
      </c>
      <c r="M121" s="183">
        <v>45129</v>
      </c>
      <c r="N121" s="181" t="s">
        <v>7</v>
      </c>
      <c r="O121" s="180" t="s">
        <v>1405</v>
      </c>
      <c r="P121" s="180" t="s">
        <v>1405</v>
      </c>
      <c r="Q121" s="181" t="s">
        <v>1364</v>
      </c>
      <c r="R121" s="184" t="s">
        <v>1485</v>
      </c>
      <c r="S121" s="171" t="s">
        <v>7</v>
      </c>
      <c r="T121" s="171" t="s">
        <v>260</v>
      </c>
      <c r="U121" s="171" t="s">
        <v>73</v>
      </c>
      <c r="X121" s="171" t="s">
        <v>1956</v>
      </c>
    </row>
    <row r="122" spans="1:24" s="171" customFormat="1" ht="64.8">
      <c r="A122" s="180" t="s">
        <v>1960</v>
      </c>
      <c r="B122" s="181" t="s">
        <v>1914</v>
      </c>
      <c r="C122" s="181" t="s">
        <v>28</v>
      </c>
      <c r="D122" s="181" t="s">
        <v>1957</v>
      </c>
      <c r="E122" s="181" t="s">
        <v>1961</v>
      </c>
      <c r="F122" s="182" t="s">
        <v>1962</v>
      </c>
      <c r="G122" s="181" t="s">
        <v>1937</v>
      </c>
      <c r="H122" s="181"/>
      <c r="I122" s="181" t="s">
        <v>1938</v>
      </c>
      <c r="J122" s="181" t="s">
        <v>1404</v>
      </c>
      <c r="K122" s="181"/>
      <c r="L122" s="183">
        <v>45009</v>
      </c>
      <c r="M122" s="183">
        <v>45010</v>
      </c>
      <c r="N122" s="181" t="s">
        <v>7</v>
      </c>
      <c r="O122" s="180" t="s">
        <v>1412</v>
      </c>
      <c r="P122" s="180" t="s">
        <v>1405</v>
      </c>
      <c r="Q122" s="181" t="s">
        <v>1359</v>
      </c>
      <c r="R122" s="184" t="s">
        <v>1948</v>
      </c>
      <c r="S122" s="171" t="s">
        <v>7</v>
      </c>
      <c r="T122" s="171" t="s">
        <v>260</v>
      </c>
      <c r="U122" s="171" t="s">
        <v>37</v>
      </c>
      <c r="X122" s="171" t="s">
        <v>1960</v>
      </c>
    </row>
    <row r="123" spans="1:24" s="171" customFormat="1" ht="64.8">
      <c r="A123" s="180" t="s">
        <v>1963</v>
      </c>
      <c r="B123" s="181" t="s">
        <v>1914</v>
      </c>
      <c r="C123" s="181" t="s">
        <v>28</v>
      </c>
      <c r="D123" s="181" t="s">
        <v>1957</v>
      </c>
      <c r="E123" s="181" t="s">
        <v>1964</v>
      </c>
      <c r="F123" s="182" t="s">
        <v>1965</v>
      </c>
      <c r="G123" s="181" t="s">
        <v>1937</v>
      </c>
      <c r="H123" s="181"/>
      <c r="I123" s="181" t="s">
        <v>1938</v>
      </c>
      <c r="J123" s="181" t="s">
        <v>1404</v>
      </c>
      <c r="K123" s="181"/>
      <c r="L123" s="183">
        <v>45009</v>
      </c>
      <c r="M123" s="183">
        <v>45010</v>
      </c>
      <c r="N123" s="181" t="s">
        <v>7</v>
      </c>
      <c r="O123" s="180" t="s">
        <v>1412</v>
      </c>
      <c r="P123" s="180" t="s">
        <v>1405</v>
      </c>
      <c r="Q123" s="181" t="s">
        <v>1359</v>
      </c>
      <c r="R123" s="184" t="s">
        <v>1948</v>
      </c>
      <c r="S123" s="171" t="s">
        <v>7</v>
      </c>
      <c r="T123" s="171" t="s">
        <v>260</v>
      </c>
      <c r="U123" s="171" t="s">
        <v>37</v>
      </c>
      <c r="X123" s="171" t="s">
        <v>1963</v>
      </c>
    </row>
    <row r="124" spans="1:24" s="171" customFormat="1" ht="48.6">
      <c r="A124" s="180" t="s">
        <v>1966</v>
      </c>
      <c r="B124" s="181" t="s">
        <v>1914</v>
      </c>
      <c r="C124" s="181" t="s">
        <v>1967</v>
      </c>
      <c r="D124" s="181" t="s">
        <v>1968</v>
      </c>
      <c r="E124" s="191" t="s">
        <v>1969</v>
      </c>
      <c r="F124" s="182" t="s">
        <v>1970</v>
      </c>
      <c r="G124" s="181" t="s">
        <v>1971</v>
      </c>
      <c r="H124" s="181"/>
      <c r="I124" s="181" t="s">
        <v>1972</v>
      </c>
      <c r="J124" s="181" t="s">
        <v>1411</v>
      </c>
      <c r="K124" s="181"/>
      <c r="L124" s="183">
        <v>44940</v>
      </c>
      <c r="M124" s="183">
        <v>44940</v>
      </c>
      <c r="N124" s="181" t="s">
        <v>1973</v>
      </c>
      <c r="O124" s="180" t="s">
        <v>1405</v>
      </c>
      <c r="P124" s="180" t="s">
        <v>1405</v>
      </c>
      <c r="Q124" s="181" t="s">
        <v>1359</v>
      </c>
      <c r="R124" s="184" t="s">
        <v>1974</v>
      </c>
      <c r="S124" s="171" t="s">
        <v>1975</v>
      </c>
      <c r="T124" s="171" t="s">
        <v>260</v>
      </c>
      <c r="U124" s="171" t="s">
        <v>14</v>
      </c>
      <c r="X124" s="171" t="s">
        <v>1966</v>
      </c>
    </row>
    <row r="125" spans="1:24" s="171" customFormat="1" ht="48.6">
      <c r="A125" s="180" t="s">
        <v>1976</v>
      </c>
      <c r="B125" s="181" t="s">
        <v>1914</v>
      </c>
      <c r="C125" s="181" t="s">
        <v>1967</v>
      </c>
      <c r="D125" s="181" t="s">
        <v>1968</v>
      </c>
      <c r="E125" s="181" t="s">
        <v>1977</v>
      </c>
      <c r="F125" s="182" t="s">
        <v>1978</v>
      </c>
      <c r="G125" s="181" t="s">
        <v>1483</v>
      </c>
      <c r="H125" s="181"/>
      <c r="I125" s="181" t="s">
        <v>1484</v>
      </c>
      <c r="J125" s="181" t="s">
        <v>1411</v>
      </c>
      <c r="K125" s="181"/>
      <c r="L125" s="183">
        <v>45128</v>
      </c>
      <c r="M125" s="183">
        <v>45129</v>
      </c>
      <c r="N125" s="181" t="s">
        <v>1979</v>
      </c>
      <c r="O125" s="180" t="s">
        <v>1405</v>
      </c>
      <c r="P125" s="180" t="s">
        <v>1405</v>
      </c>
      <c r="Q125" s="181" t="s">
        <v>1364</v>
      </c>
      <c r="R125" s="184" t="s">
        <v>1980</v>
      </c>
      <c r="S125" s="171" t="s">
        <v>7</v>
      </c>
      <c r="T125" s="171" t="s">
        <v>260</v>
      </c>
      <c r="U125" s="171" t="s">
        <v>73</v>
      </c>
      <c r="X125" s="171" t="s">
        <v>1976</v>
      </c>
    </row>
    <row r="126" spans="1:24" s="171" customFormat="1" ht="48.6">
      <c r="A126" s="180" t="s">
        <v>1981</v>
      </c>
      <c r="B126" s="181" t="s">
        <v>1914</v>
      </c>
      <c r="C126" s="181" t="s">
        <v>1967</v>
      </c>
      <c r="D126" s="181" t="s">
        <v>1968</v>
      </c>
      <c r="E126" s="191" t="s">
        <v>1982</v>
      </c>
      <c r="F126" s="182" t="s">
        <v>1983</v>
      </c>
      <c r="G126" s="181" t="s">
        <v>1984</v>
      </c>
      <c r="H126" s="181"/>
      <c r="I126" s="181" t="s">
        <v>1728</v>
      </c>
      <c r="J126" s="181" t="s">
        <v>1411</v>
      </c>
      <c r="K126" s="181"/>
      <c r="L126" s="183">
        <v>45017</v>
      </c>
      <c r="M126" s="183">
        <v>45021</v>
      </c>
      <c r="N126" s="181" t="s">
        <v>1985</v>
      </c>
      <c r="O126" s="180" t="s">
        <v>1405</v>
      </c>
      <c r="P126" s="180" t="s">
        <v>1405</v>
      </c>
      <c r="Q126" s="181" t="s">
        <v>1364</v>
      </c>
      <c r="R126" s="184" t="s">
        <v>1729</v>
      </c>
      <c r="S126" s="171" t="s">
        <v>1986</v>
      </c>
      <c r="T126" s="171" t="s">
        <v>260</v>
      </c>
      <c r="U126" s="171" t="s">
        <v>9</v>
      </c>
      <c r="X126" s="171" t="s">
        <v>1981</v>
      </c>
    </row>
    <row r="127" spans="1:24" s="171" customFormat="1" ht="48.6">
      <c r="A127" s="180" t="s">
        <v>1987</v>
      </c>
      <c r="B127" s="181" t="s">
        <v>1914</v>
      </c>
      <c r="C127" s="181" t="s">
        <v>1988</v>
      </c>
      <c r="D127" s="181" t="s">
        <v>1968</v>
      </c>
      <c r="E127" s="181" t="s">
        <v>1989</v>
      </c>
      <c r="F127" s="182" t="s">
        <v>1990</v>
      </c>
      <c r="G127" s="181" t="s">
        <v>1991</v>
      </c>
      <c r="H127" s="181"/>
      <c r="I127" s="181" t="s">
        <v>1992</v>
      </c>
      <c r="J127" s="181" t="s">
        <v>1404</v>
      </c>
      <c r="K127" s="181"/>
      <c r="L127" s="183">
        <v>45073</v>
      </c>
      <c r="M127" s="183">
        <v>45073</v>
      </c>
      <c r="N127" s="181" t="s">
        <v>1993</v>
      </c>
      <c r="O127" s="180" t="s">
        <v>1412</v>
      </c>
      <c r="P127" s="180" t="s">
        <v>1412</v>
      </c>
      <c r="Q127" s="181" t="s">
        <v>1359</v>
      </c>
      <c r="R127" s="184" t="s">
        <v>1994</v>
      </c>
      <c r="S127" s="171" t="s">
        <v>1995</v>
      </c>
      <c r="T127" s="171" t="s">
        <v>260</v>
      </c>
      <c r="U127" s="171" t="s">
        <v>1444</v>
      </c>
      <c r="X127" s="171" t="s">
        <v>1987</v>
      </c>
    </row>
    <row r="128" spans="1:24" s="171" customFormat="1" ht="48.6">
      <c r="A128" s="180" t="s">
        <v>1996</v>
      </c>
      <c r="B128" s="181" t="s">
        <v>1914</v>
      </c>
      <c r="C128" s="181" t="s">
        <v>1988</v>
      </c>
      <c r="D128" s="181" t="s">
        <v>1968</v>
      </c>
      <c r="E128" s="181" t="s">
        <v>1997</v>
      </c>
      <c r="F128" s="182" t="s">
        <v>1998</v>
      </c>
      <c r="G128" s="181" t="s">
        <v>1991</v>
      </c>
      <c r="H128" s="181"/>
      <c r="I128" s="181" t="s">
        <v>1992</v>
      </c>
      <c r="J128" s="181" t="s">
        <v>1404</v>
      </c>
      <c r="K128" s="181"/>
      <c r="L128" s="183">
        <v>45073</v>
      </c>
      <c r="M128" s="183">
        <v>45073</v>
      </c>
      <c r="N128" s="181" t="s">
        <v>1999</v>
      </c>
      <c r="O128" s="180" t="s">
        <v>1412</v>
      </c>
      <c r="P128" s="180" t="s">
        <v>1412</v>
      </c>
      <c r="Q128" s="181" t="s">
        <v>1359</v>
      </c>
      <c r="R128" s="184" t="s">
        <v>1994</v>
      </c>
      <c r="S128" s="171" t="s">
        <v>1995</v>
      </c>
      <c r="T128" s="171" t="s">
        <v>260</v>
      </c>
      <c r="U128" s="171" t="s">
        <v>1444</v>
      </c>
      <c r="X128" s="171" t="s">
        <v>1996</v>
      </c>
    </row>
    <row r="129" spans="1:24" s="171" customFormat="1" ht="48.6">
      <c r="A129" s="180" t="s">
        <v>2000</v>
      </c>
      <c r="B129" s="181" t="s">
        <v>1914</v>
      </c>
      <c r="C129" s="181" t="s">
        <v>1988</v>
      </c>
      <c r="D129" s="181" t="s">
        <v>1968</v>
      </c>
      <c r="E129" s="181" t="s">
        <v>2001</v>
      </c>
      <c r="F129" s="182" t="s">
        <v>2002</v>
      </c>
      <c r="G129" s="181" t="s">
        <v>1991</v>
      </c>
      <c r="H129" s="181"/>
      <c r="I129" s="181" t="s">
        <v>1992</v>
      </c>
      <c r="J129" s="181" t="s">
        <v>1404</v>
      </c>
      <c r="K129" s="181"/>
      <c r="L129" s="183">
        <v>45073</v>
      </c>
      <c r="M129" s="183">
        <v>45073</v>
      </c>
      <c r="N129" s="181" t="s">
        <v>2003</v>
      </c>
      <c r="O129" s="180" t="s">
        <v>1412</v>
      </c>
      <c r="P129" s="180" t="s">
        <v>1412</v>
      </c>
      <c r="Q129" s="181" t="s">
        <v>1359</v>
      </c>
      <c r="R129" s="184" t="s">
        <v>1994</v>
      </c>
      <c r="S129" s="171" t="s">
        <v>2004</v>
      </c>
      <c r="T129" s="171" t="s">
        <v>260</v>
      </c>
      <c r="U129" s="171" t="s">
        <v>1444</v>
      </c>
      <c r="X129" s="171" t="s">
        <v>2000</v>
      </c>
    </row>
    <row r="130" spans="1:24" s="171" customFormat="1" ht="48.6">
      <c r="A130" s="180" t="s">
        <v>2005</v>
      </c>
      <c r="B130" s="181" t="s">
        <v>1914</v>
      </c>
      <c r="C130" s="181" t="s">
        <v>1988</v>
      </c>
      <c r="D130" s="181" t="s">
        <v>1968</v>
      </c>
      <c r="E130" s="181" t="s">
        <v>2006</v>
      </c>
      <c r="F130" s="182" t="s">
        <v>2007</v>
      </c>
      <c r="G130" s="181" t="s">
        <v>1991</v>
      </c>
      <c r="H130" s="181"/>
      <c r="I130" s="181" t="s">
        <v>1992</v>
      </c>
      <c r="J130" s="181" t="s">
        <v>1404</v>
      </c>
      <c r="K130" s="181"/>
      <c r="L130" s="183">
        <v>45073</v>
      </c>
      <c r="M130" s="183">
        <v>45073</v>
      </c>
      <c r="N130" s="181" t="s">
        <v>2008</v>
      </c>
      <c r="O130" s="180" t="s">
        <v>1412</v>
      </c>
      <c r="P130" s="180" t="s">
        <v>1412</v>
      </c>
      <c r="Q130" s="181" t="s">
        <v>1359</v>
      </c>
      <c r="R130" s="184" t="s">
        <v>1994</v>
      </c>
      <c r="S130" s="171" t="s">
        <v>1986</v>
      </c>
      <c r="T130" s="171" t="s">
        <v>260</v>
      </c>
      <c r="U130" s="171" t="s">
        <v>1444</v>
      </c>
      <c r="X130" s="171" t="s">
        <v>2005</v>
      </c>
    </row>
    <row r="131" spans="1:24" s="171" customFormat="1" ht="48.6">
      <c r="A131" s="180" t="s">
        <v>2009</v>
      </c>
      <c r="B131" s="181" t="s">
        <v>1914</v>
      </c>
      <c r="C131" s="181" t="s">
        <v>1967</v>
      </c>
      <c r="D131" s="181" t="s">
        <v>1968</v>
      </c>
      <c r="E131" s="181" t="s">
        <v>2010</v>
      </c>
      <c r="F131" s="182" t="s">
        <v>2011</v>
      </c>
      <c r="G131" s="181" t="s">
        <v>1991</v>
      </c>
      <c r="H131" s="181"/>
      <c r="I131" s="181" t="s">
        <v>1992</v>
      </c>
      <c r="J131" s="181" t="s">
        <v>1404</v>
      </c>
      <c r="K131" s="181"/>
      <c r="L131" s="183">
        <v>45073</v>
      </c>
      <c r="M131" s="183">
        <v>45073</v>
      </c>
      <c r="N131" s="181" t="s">
        <v>2012</v>
      </c>
      <c r="O131" s="180" t="s">
        <v>1405</v>
      </c>
      <c r="P131" s="180" t="s">
        <v>1405</v>
      </c>
      <c r="Q131" s="181" t="s">
        <v>1359</v>
      </c>
      <c r="R131" s="184" t="s">
        <v>1994</v>
      </c>
      <c r="S131" s="171" t="s">
        <v>7</v>
      </c>
      <c r="T131" s="171" t="s">
        <v>260</v>
      </c>
      <c r="U131" s="171" t="s">
        <v>1444</v>
      </c>
      <c r="X131" s="171" t="s">
        <v>2009</v>
      </c>
    </row>
    <row r="132" spans="1:24" s="171" customFormat="1" ht="48.6">
      <c r="A132" s="180" t="s">
        <v>2013</v>
      </c>
      <c r="B132" s="181" t="s">
        <v>1914</v>
      </c>
      <c r="C132" s="181" t="s">
        <v>28</v>
      </c>
      <c r="D132" s="181" t="s">
        <v>2014</v>
      </c>
      <c r="E132" s="181" t="s">
        <v>2015</v>
      </c>
      <c r="F132" s="181" t="s">
        <v>2016</v>
      </c>
      <c r="G132" s="181" t="s">
        <v>2017</v>
      </c>
      <c r="H132" s="181"/>
      <c r="I132" s="182" t="s">
        <v>2018</v>
      </c>
      <c r="J132" s="181" t="s">
        <v>1404</v>
      </c>
      <c r="K132" s="181"/>
      <c r="L132" s="183">
        <v>45213</v>
      </c>
      <c r="M132" s="183">
        <v>45213</v>
      </c>
      <c r="N132" s="181" t="s">
        <v>7</v>
      </c>
      <c r="O132" s="180" t="s">
        <v>1412</v>
      </c>
      <c r="P132" s="180" t="s">
        <v>1405</v>
      </c>
      <c r="Q132" s="181" t="s">
        <v>1359</v>
      </c>
      <c r="R132" s="184" t="s">
        <v>2019</v>
      </c>
      <c r="S132" s="171" t="s">
        <v>7</v>
      </c>
      <c r="T132" s="171" t="s">
        <v>260</v>
      </c>
      <c r="U132" s="171" t="s">
        <v>6</v>
      </c>
      <c r="X132" s="171" t="s">
        <v>2013</v>
      </c>
    </row>
    <row r="133" spans="1:24" s="171" customFormat="1" ht="48.6">
      <c r="A133" s="180" t="s">
        <v>2020</v>
      </c>
      <c r="B133" s="181" t="s">
        <v>1914</v>
      </c>
      <c r="C133" s="181" t="s">
        <v>28</v>
      </c>
      <c r="D133" s="181" t="s">
        <v>2014</v>
      </c>
      <c r="E133" s="181" t="s">
        <v>2021</v>
      </c>
      <c r="F133" s="181" t="s">
        <v>2022</v>
      </c>
      <c r="G133" s="181" t="s">
        <v>1991</v>
      </c>
      <c r="H133" s="181"/>
      <c r="I133" s="181" t="s">
        <v>1992</v>
      </c>
      <c r="J133" s="181" t="s">
        <v>1404</v>
      </c>
      <c r="K133" s="181"/>
      <c r="L133" s="183">
        <v>45073</v>
      </c>
      <c r="M133" s="183">
        <v>45073</v>
      </c>
      <c r="N133" s="181" t="s">
        <v>2023</v>
      </c>
      <c r="O133" s="180" t="s">
        <v>1412</v>
      </c>
      <c r="P133" s="180" t="s">
        <v>1405</v>
      </c>
      <c r="Q133" s="181" t="s">
        <v>1359</v>
      </c>
      <c r="R133" s="184" t="s">
        <v>1994</v>
      </c>
      <c r="S133" s="171" t="s">
        <v>7</v>
      </c>
      <c r="T133" s="171" t="s">
        <v>260</v>
      </c>
      <c r="U133" s="171" t="s">
        <v>1444</v>
      </c>
      <c r="X133" s="171" t="s">
        <v>2020</v>
      </c>
    </row>
    <row r="134" spans="1:24" ht="32.4">
      <c r="A134" s="96"/>
      <c r="B134" s="97"/>
      <c r="C134" s="197" t="s">
        <v>2675</v>
      </c>
      <c r="D134" s="103"/>
      <c r="E134" s="103"/>
      <c r="F134" s="103"/>
      <c r="G134" s="103"/>
      <c r="H134" s="98"/>
      <c r="I134" s="99" t="s">
        <v>2676</v>
      </c>
      <c r="J134" s="99" t="s">
        <v>2655</v>
      </c>
      <c r="K134" s="100"/>
      <c r="L134" s="103"/>
      <c r="M134" s="103"/>
      <c r="N134" s="96"/>
      <c r="O134" s="96"/>
      <c r="P134" s="96"/>
      <c r="Q134" s="96"/>
      <c r="R134" s="101"/>
    </row>
    <row r="135" spans="1:24" s="171" customFormat="1" ht="48.6">
      <c r="A135" s="180" t="s">
        <v>2024</v>
      </c>
      <c r="B135" s="181" t="s">
        <v>1914</v>
      </c>
      <c r="C135" s="181" t="s">
        <v>2025</v>
      </c>
      <c r="D135" s="181" t="s">
        <v>2026</v>
      </c>
      <c r="E135" s="95" t="s">
        <v>2607</v>
      </c>
      <c r="F135" s="182" t="s">
        <v>2027</v>
      </c>
      <c r="G135" s="181" t="s">
        <v>1416</v>
      </c>
      <c r="H135" s="181"/>
      <c r="I135" s="181" t="s">
        <v>1417</v>
      </c>
      <c r="J135" s="181" t="s">
        <v>1404</v>
      </c>
      <c r="K135" s="181"/>
      <c r="L135" s="183">
        <v>45093</v>
      </c>
      <c r="M135" s="183">
        <v>45095</v>
      </c>
      <c r="N135" s="181" t="s">
        <v>7</v>
      </c>
      <c r="O135" s="180" t="s">
        <v>1405</v>
      </c>
      <c r="P135" s="180" t="s">
        <v>1405</v>
      </c>
      <c r="Q135" s="181" t="s">
        <v>1359</v>
      </c>
      <c r="R135" s="184" t="s">
        <v>1418</v>
      </c>
      <c r="S135" s="171" t="s">
        <v>7</v>
      </c>
      <c r="T135" s="171" t="s">
        <v>260</v>
      </c>
      <c r="U135" s="171" t="s">
        <v>75</v>
      </c>
      <c r="X135" s="171" t="s">
        <v>2024</v>
      </c>
    </row>
    <row r="136" spans="1:24" s="171" customFormat="1" ht="64.8">
      <c r="A136" s="180" t="s">
        <v>2028</v>
      </c>
      <c r="B136" s="181" t="s">
        <v>1914</v>
      </c>
      <c r="C136" s="181" t="s">
        <v>2677</v>
      </c>
      <c r="D136" s="181" t="s">
        <v>2029</v>
      </c>
      <c r="E136" s="181" t="s">
        <v>2606</v>
      </c>
      <c r="F136" s="182" t="s">
        <v>2030</v>
      </c>
      <c r="G136" s="181" t="s">
        <v>2031</v>
      </c>
      <c r="H136" s="181"/>
      <c r="I136" s="181" t="s">
        <v>2032</v>
      </c>
      <c r="J136" s="181" t="s">
        <v>1411</v>
      </c>
      <c r="K136" s="181"/>
      <c r="L136" s="183">
        <v>45213</v>
      </c>
      <c r="M136" s="183">
        <v>45214</v>
      </c>
      <c r="N136" s="181" t="s">
        <v>7</v>
      </c>
      <c r="O136" s="180" t="s">
        <v>1405</v>
      </c>
      <c r="P136" s="180" t="s">
        <v>1405</v>
      </c>
      <c r="Q136" s="181" t="s">
        <v>1364</v>
      </c>
      <c r="R136" s="184" t="s">
        <v>2033</v>
      </c>
      <c r="S136" s="171" t="s">
        <v>7</v>
      </c>
      <c r="T136" s="171" t="s">
        <v>260</v>
      </c>
      <c r="U136" s="171" t="s">
        <v>6</v>
      </c>
      <c r="X136" s="171" t="s">
        <v>2028</v>
      </c>
    </row>
    <row r="137" spans="1:24" ht="32.4">
      <c r="A137" s="96"/>
      <c r="B137" s="97"/>
      <c r="C137" s="197" t="s">
        <v>2678</v>
      </c>
      <c r="D137" s="103"/>
      <c r="E137" s="103"/>
      <c r="F137" s="103"/>
      <c r="G137" s="103"/>
      <c r="H137" s="98"/>
      <c r="I137" s="99" t="s">
        <v>2679</v>
      </c>
      <c r="J137" s="99" t="s">
        <v>2636</v>
      </c>
      <c r="K137" s="100"/>
      <c r="L137" s="103"/>
      <c r="M137" s="103"/>
      <c r="N137" s="96"/>
      <c r="O137" s="96"/>
      <c r="P137" s="96"/>
      <c r="Q137" s="96"/>
      <c r="R137" s="101"/>
    </row>
    <row r="138" spans="1:24" s="171" customFormat="1" ht="64.8">
      <c r="A138" s="180" t="s">
        <v>2034</v>
      </c>
      <c r="B138" s="181" t="s">
        <v>2035</v>
      </c>
      <c r="C138" s="181" t="s">
        <v>174</v>
      </c>
      <c r="D138" s="181" t="s">
        <v>2036</v>
      </c>
      <c r="E138" s="181" t="s">
        <v>2037</v>
      </c>
      <c r="F138" s="182" t="s">
        <v>2038</v>
      </c>
      <c r="G138" s="181" t="s">
        <v>2039</v>
      </c>
      <c r="H138" s="181"/>
      <c r="I138" s="181" t="s">
        <v>2040</v>
      </c>
      <c r="J138" s="181" t="s">
        <v>1404</v>
      </c>
      <c r="K138" s="181"/>
      <c r="L138" s="183">
        <v>45218</v>
      </c>
      <c r="M138" s="183">
        <v>45219</v>
      </c>
      <c r="N138" s="181" t="s">
        <v>2041</v>
      </c>
      <c r="O138" s="180" t="s">
        <v>1412</v>
      </c>
      <c r="P138" s="180" t="s">
        <v>1405</v>
      </c>
      <c r="Q138" s="181" t="s">
        <v>1364</v>
      </c>
      <c r="R138" s="184" t="s">
        <v>2042</v>
      </c>
      <c r="S138" s="171" t="s">
        <v>2043</v>
      </c>
      <c r="T138" s="171" t="s">
        <v>260</v>
      </c>
      <c r="U138" s="171" t="s">
        <v>6</v>
      </c>
      <c r="X138" s="171" t="s">
        <v>2034</v>
      </c>
    </row>
    <row r="139" spans="1:24" s="171" customFormat="1" ht="64.8">
      <c r="A139" s="180" t="s">
        <v>2044</v>
      </c>
      <c r="B139" s="181" t="s">
        <v>2035</v>
      </c>
      <c r="C139" s="181" t="s">
        <v>174</v>
      </c>
      <c r="D139" s="181" t="s">
        <v>2036</v>
      </c>
      <c r="E139" s="181" t="s">
        <v>2045</v>
      </c>
      <c r="F139" s="182" t="s">
        <v>2046</v>
      </c>
      <c r="G139" s="181" t="s">
        <v>2039</v>
      </c>
      <c r="H139" s="181"/>
      <c r="I139" s="181" t="s">
        <v>2040</v>
      </c>
      <c r="J139" s="181" t="s">
        <v>1404</v>
      </c>
      <c r="K139" s="181"/>
      <c r="L139" s="183">
        <v>45218</v>
      </c>
      <c r="M139" s="183">
        <v>45219</v>
      </c>
      <c r="N139" s="181" t="s">
        <v>2047</v>
      </c>
      <c r="O139" s="180" t="s">
        <v>1412</v>
      </c>
      <c r="P139" s="180" t="s">
        <v>1405</v>
      </c>
      <c r="Q139" s="181" t="s">
        <v>1364</v>
      </c>
      <c r="R139" s="184" t="s">
        <v>2042</v>
      </c>
      <c r="S139" s="171" t="s">
        <v>2043</v>
      </c>
      <c r="T139" s="171" t="s">
        <v>260</v>
      </c>
      <c r="U139" s="171" t="s">
        <v>6</v>
      </c>
      <c r="X139" s="171" t="s">
        <v>2044</v>
      </c>
    </row>
    <row r="140" spans="1:24" s="171" customFormat="1" ht="48.6">
      <c r="A140" s="180" t="s">
        <v>2048</v>
      </c>
      <c r="B140" s="181" t="s">
        <v>2035</v>
      </c>
      <c r="C140" s="181" t="s">
        <v>2680</v>
      </c>
      <c r="D140" s="181" t="s">
        <v>2036</v>
      </c>
      <c r="E140" s="181" t="s">
        <v>2049</v>
      </c>
      <c r="F140" s="182" t="s">
        <v>2050</v>
      </c>
      <c r="G140" s="181" t="s">
        <v>2039</v>
      </c>
      <c r="H140" s="181"/>
      <c r="I140" s="181" t="s">
        <v>2040</v>
      </c>
      <c r="J140" s="181" t="s">
        <v>1404</v>
      </c>
      <c r="K140" s="181"/>
      <c r="L140" s="183">
        <v>45218</v>
      </c>
      <c r="M140" s="183">
        <v>45219</v>
      </c>
      <c r="N140" s="181" t="s">
        <v>2051</v>
      </c>
      <c r="O140" s="180" t="s">
        <v>1412</v>
      </c>
      <c r="P140" s="180" t="s">
        <v>1405</v>
      </c>
      <c r="Q140" s="181" t="s">
        <v>1364</v>
      </c>
      <c r="R140" s="184" t="s">
        <v>2042</v>
      </c>
      <c r="S140" s="171" t="s">
        <v>2043</v>
      </c>
      <c r="T140" s="171" t="s">
        <v>260</v>
      </c>
      <c r="U140" s="171" t="s">
        <v>6</v>
      </c>
      <c r="X140" s="171" t="s">
        <v>2048</v>
      </c>
    </row>
    <row r="141" spans="1:24" s="171" customFormat="1" ht="64.8">
      <c r="A141" s="180" t="s">
        <v>2052</v>
      </c>
      <c r="B141" s="181" t="s">
        <v>2035</v>
      </c>
      <c r="C141" s="181" t="s">
        <v>174</v>
      </c>
      <c r="D141" s="181" t="s">
        <v>2036</v>
      </c>
      <c r="E141" s="181" t="s">
        <v>2053</v>
      </c>
      <c r="F141" s="182" t="s">
        <v>2054</v>
      </c>
      <c r="G141" s="181" t="s">
        <v>2055</v>
      </c>
      <c r="H141" s="181"/>
      <c r="I141" s="181" t="s">
        <v>2040</v>
      </c>
      <c r="J141" s="181" t="s">
        <v>1411</v>
      </c>
      <c r="K141" s="181"/>
      <c r="L141" s="183">
        <v>45261</v>
      </c>
      <c r="M141" s="183">
        <v>45263</v>
      </c>
      <c r="N141" s="181" t="s">
        <v>2056</v>
      </c>
      <c r="O141" s="180" t="s">
        <v>1412</v>
      </c>
      <c r="P141" s="180" t="s">
        <v>1405</v>
      </c>
      <c r="Q141" s="181" t="s">
        <v>1364</v>
      </c>
      <c r="R141" s="184" t="s">
        <v>2057</v>
      </c>
      <c r="S141" s="171" t="s">
        <v>2043</v>
      </c>
      <c r="T141" s="171" t="s">
        <v>260</v>
      </c>
      <c r="U141" s="171" t="s">
        <v>29</v>
      </c>
      <c r="X141" s="171" t="s">
        <v>2052</v>
      </c>
    </row>
    <row r="142" spans="1:24" s="171" customFormat="1" ht="48.6">
      <c r="A142" s="180" t="s">
        <v>2058</v>
      </c>
      <c r="B142" s="181" t="s">
        <v>2035</v>
      </c>
      <c r="C142" s="181" t="s">
        <v>174</v>
      </c>
      <c r="D142" s="181" t="s">
        <v>2036</v>
      </c>
      <c r="E142" s="181" t="s">
        <v>2059</v>
      </c>
      <c r="F142" s="182" t="s">
        <v>2060</v>
      </c>
      <c r="G142" s="181" t="s">
        <v>2061</v>
      </c>
      <c r="H142" s="181"/>
      <c r="I142" s="181" t="s">
        <v>2040</v>
      </c>
      <c r="J142" s="181" t="s">
        <v>1411</v>
      </c>
      <c r="K142" s="181"/>
      <c r="L142" s="183">
        <v>45261</v>
      </c>
      <c r="M142" s="183">
        <v>45263</v>
      </c>
      <c r="N142" s="181" t="s">
        <v>2062</v>
      </c>
      <c r="O142" s="180" t="s">
        <v>1412</v>
      </c>
      <c r="P142" s="180" t="s">
        <v>1405</v>
      </c>
      <c r="Q142" s="181" t="s">
        <v>1364</v>
      </c>
      <c r="R142" s="184" t="s">
        <v>2057</v>
      </c>
      <c r="S142" s="171" t="s">
        <v>2043</v>
      </c>
      <c r="T142" s="171" t="s">
        <v>260</v>
      </c>
      <c r="U142" s="171" t="s">
        <v>29</v>
      </c>
      <c r="X142" s="171" t="s">
        <v>2058</v>
      </c>
    </row>
    <row r="143" spans="1:24" ht="32.4">
      <c r="A143" s="96"/>
      <c r="B143" s="97"/>
      <c r="C143" s="197" t="s">
        <v>2681</v>
      </c>
      <c r="D143" s="103"/>
      <c r="E143" s="103"/>
      <c r="F143" s="103"/>
      <c r="G143" s="103"/>
      <c r="H143" s="98"/>
      <c r="I143" s="99" t="s">
        <v>2682</v>
      </c>
      <c r="J143" s="99" t="s">
        <v>2632</v>
      </c>
      <c r="K143" s="100"/>
      <c r="L143" s="103"/>
      <c r="M143" s="103"/>
      <c r="N143" s="96"/>
      <c r="O143" s="96"/>
      <c r="P143" s="96"/>
      <c r="Q143" s="96"/>
      <c r="R143" s="101"/>
    </row>
    <row r="144" spans="1:24" s="171" customFormat="1" ht="48.6">
      <c r="A144" s="180" t="s">
        <v>2063</v>
      </c>
      <c r="B144" s="181" t="s">
        <v>2035</v>
      </c>
      <c r="C144" s="181" t="s">
        <v>2680</v>
      </c>
      <c r="D144" s="181" t="s">
        <v>2064</v>
      </c>
      <c r="E144" s="181" t="s">
        <v>2065</v>
      </c>
      <c r="F144" s="182" t="s">
        <v>2066</v>
      </c>
      <c r="G144" s="181" t="s">
        <v>2067</v>
      </c>
      <c r="H144" s="181"/>
      <c r="I144" s="181" t="s">
        <v>1417</v>
      </c>
      <c r="J144" s="181" t="s">
        <v>1411</v>
      </c>
      <c r="K144" s="181"/>
      <c r="L144" s="183">
        <v>44942</v>
      </c>
      <c r="M144" s="183">
        <v>44944</v>
      </c>
      <c r="N144" s="181" t="s">
        <v>2068</v>
      </c>
      <c r="O144" s="180" t="s">
        <v>1412</v>
      </c>
      <c r="P144" s="180" t="s">
        <v>1412</v>
      </c>
      <c r="Q144" s="181" t="s">
        <v>1364</v>
      </c>
      <c r="R144" s="184" t="s">
        <v>2069</v>
      </c>
      <c r="S144" s="171" t="s">
        <v>7</v>
      </c>
      <c r="T144" s="171" t="s">
        <v>260</v>
      </c>
      <c r="U144" s="171" t="s">
        <v>14</v>
      </c>
      <c r="X144" s="171" t="s">
        <v>2063</v>
      </c>
    </row>
    <row r="145" spans="1:24" s="171" customFormat="1" ht="48.6">
      <c r="A145" s="180" t="s">
        <v>2070</v>
      </c>
      <c r="B145" s="181" t="s">
        <v>2035</v>
      </c>
      <c r="C145" s="181" t="s">
        <v>174</v>
      </c>
      <c r="D145" s="181" t="s">
        <v>2064</v>
      </c>
      <c r="E145" s="181" t="s">
        <v>2071</v>
      </c>
      <c r="F145" s="182" t="s">
        <v>2072</v>
      </c>
      <c r="G145" s="181" t="s">
        <v>2073</v>
      </c>
      <c r="H145" s="181"/>
      <c r="I145" s="181" t="s">
        <v>1417</v>
      </c>
      <c r="J145" s="181" t="s">
        <v>1411</v>
      </c>
      <c r="K145" s="181"/>
      <c r="L145" s="183">
        <v>44942</v>
      </c>
      <c r="M145" s="183">
        <v>44944</v>
      </c>
      <c r="N145" s="181" t="s">
        <v>2074</v>
      </c>
      <c r="O145" s="180" t="s">
        <v>1412</v>
      </c>
      <c r="P145" s="180" t="s">
        <v>1412</v>
      </c>
      <c r="Q145" s="181" t="s">
        <v>1364</v>
      </c>
      <c r="R145" s="184" t="s">
        <v>2069</v>
      </c>
      <c r="S145" s="171" t="s">
        <v>2075</v>
      </c>
      <c r="T145" s="171" t="s">
        <v>260</v>
      </c>
      <c r="U145" s="171" t="s">
        <v>14</v>
      </c>
      <c r="X145" s="171" t="s">
        <v>2070</v>
      </c>
    </row>
    <row r="146" spans="1:24" s="171" customFormat="1" ht="64.8">
      <c r="A146" s="180" t="s">
        <v>2076</v>
      </c>
      <c r="B146" s="181" t="s">
        <v>2035</v>
      </c>
      <c r="C146" s="181" t="s">
        <v>174</v>
      </c>
      <c r="D146" s="181" t="s">
        <v>2064</v>
      </c>
      <c r="E146" s="181" t="s">
        <v>2077</v>
      </c>
      <c r="F146" s="182" t="s">
        <v>2078</v>
      </c>
      <c r="G146" s="181" t="s">
        <v>2073</v>
      </c>
      <c r="H146" s="181"/>
      <c r="I146" s="181" t="s">
        <v>1417</v>
      </c>
      <c r="J146" s="181" t="s">
        <v>1411</v>
      </c>
      <c r="K146" s="181"/>
      <c r="L146" s="183">
        <v>44942</v>
      </c>
      <c r="M146" s="183">
        <v>44944</v>
      </c>
      <c r="N146" s="181" t="s">
        <v>2079</v>
      </c>
      <c r="O146" s="180" t="s">
        <v>1412</v>
      </c>
      <c r="P146" s="180" t="s">
        <v>1412</v>
      </c>
      <c r="Q146" s="181" t="s">
        <v>1364</v>
      </c>
      <c r="R146" s="184" t="s">
        <v>2069</v>
      </c>
      <c r="S146" s="171" t="s">
        <v>2075</v>
      </c>
      <c r="T146" s="171" t="s">
        <v>260</v>
      </c>
      <c r="U146" s="171" t="s">
        <v>14</v>
      </c>
      <c r="X146" s="171" t="s">
        <v>2076</v>
      </c>
    </row>
    <row r="147" spans="1:24" ht="32.4">
      <c r="A147" s="96"/>
      <c r="B147" s="97"/>
      <c r="C147" s="197" t="s">
        <v>2681</v>
      </c>
      <c r="D147" s="103"/>
      <c r="E147" s="103"/>
      <c r="F147" s="103"/>
      <c r="G147" s="103"/>
      <c r="H147" s="98"/>
      <c r="I147" s="99" t="s">
        <v>2683</v>
      </c>
      <c r="J147" s="99" t="s">
        <v>2640</v>
      </c>
      <c r="K147" s="100"/>
      <c r="L147" s="103"/>
      <c r="M147" s="103"/>
      <c r="N147" s="96"/>
      <c r="O147" s="96"/>
      <c r="P147" s="96"/>
      <c r="Q147" s="96"/>
      <c r="R147" s="101"/>
    </row>
    <row r="148" spans="1:24" s="171" customFormat="1" ht="64.8">
      <c r="A148" s="180" t="s">
        <v>2080</v>
      </c>
      <c r="B148" s="181" t="s">
        <v>2035</v>
      </c>
      <c r="C148" s="181" t="s">
        <v>2680</v>
      </c>
      <c r="D148" s="181" t="s">
        <v>2081</v>
      </c>
      <c r="E148" s="181" t="s">
        <v>2082</v>
      </c>
      <c r="F148" s="182" t="s">
        <v>2083</v>
      </c>
      <c r="G148" s="181" t="s">
        <v>2084</v>
      </c>
      <c r="H148" s="181"/>
      <c r="I148" s="181" t="s">
        <v>2040</v>
      </c>
      <c r="J148" s="181" t="s">
        <v>1411</v>
      </c>
      <c r="K148" s="181"/>
      <c r="L148" s="183">
        <v>45261</v>
      </c>
      <c r="M148" s="183">
        <v>45263</v>
      </c>
      <c r="N148" s="181" t="s">
        <v>7</v>
      </c>
      <c r="O148" s="180" t="s">
        <v>1405</v>
      </c>
      <c r="P148" s="180" t="s">
        <v>1405</v>
      </c>
      <c r="Q148" s="181" t="s">
        <v>1364</v>
      </c>
      <c r="R148" s="184" t="s">
        <v>2057</v>
      </c>
      <c r="S148" s="171" t="s">
        <v>2085</v>
      </c>
      <c r="T148" s="171" t="s">
        <v>260</v>
      </c>
      <c r="U148" s="171" t="s">
        <v>29</v>
      </c>
      <c r="X148" s="171" t="s">
        <v>2080</v>
      </c>
    </row>
    <row r="149" spans="1:24" s="171" customFormat="1" ht="48.6">
      <c r="A149" s="180" t="s">
        <v>2086</v>
      </c>
      <c r="B149" s="181" t="s">
        <v>2035</v>
      </c>
      <c r="C149" s="181" t="s">
        <v>174</v>
      </c>
      <c r="D149" s="181" t="s">
        <v>2081</v>
      </c>
      <c r="E149" s="181" t="s">
        <v>2087</v>
      </c>
      <c r="F149" s="182" t="s">
        <v>2088</v>
      </c>
      <c r="G149" s="181" t="s">
        <v>2089</v>
      </c>
      <c r="H149" s="181"/>
      <c r="I149" s="181" t="s">
        <v>2090</v>
      </c>
      <c r="J149" s="181" t="s">
        <v>1411</v>
      </c>
      <c r="K149" s="181"/>
      <c r="L149" s="183">
        <v>45158</v>
      </c>
      <c r="M149" s="183">
        <v>45162</v>
      </c>
      <c r="N149" s="181" t="s">
        <v>7</v>
      </c>
      <c r="O149" s="180" t="s">
        <v>1405</v>
      </c>
      <c r="P149" s="180" t="s">
        <v>1405</v>
      </c>
      <c r="Q149" s="181" t="s">
        <v>1364</v>
      </c>
      <c r="R149" s="184" t="s">
        <v>2091</v>
      </c>
      <c r="S149" s="171" t="s">
        <v>2092</v>
      </c>
      <c r="T149" s="171" t="s">
        <v>260</v>
      </c>
      <c r="U149" s="171" t="s">
        <v>18</v>
      </c>
      <c r="X149" s="171" t="s">
        <v>2086</v>
      </c>
    </row>
    <row r="150" spans="1:24" ht="32.4">
      <c r="A150" s="96"/>
      <c r="B150" s="97"/>
      <c r="C150" s="197" t="s">
        <v>2681</v>
      </c>
      <c r="D150" s="103"/>
      <c r="E150" s="103"/>
      <c r="F150" s="103"/>
      <c r="G150" s="103"/>
      <c r="H150" s="98"/>
      <c r="I150" s="99" t="s">
        <v>2641</v>
      </c>
      <c r="J150" s="99" t="s">
        <v>2632</v>
      </c>
      <c r="K150" s="100"/>
      <c r="L150" s="103"/>
      <c r="M150" s="103"/>
      <c r="N150" s="96"/>
      <c r="O150" s="96"/>
      <c r="P150" s="96"/>
      <c r="Q150" s="96"/>
      <c r="R150" s="101"/>
    </row>
    <row r="151" spans="1:24" s="171" customFormat="1" ht="48.6">
      <c r="A151" s="180" t="s">
        <v>2093</v>
      </c>
      <c r="B151" s="181" t="s">
        <v>2035</v>
      </c>
      <c r="C151" s="181" t="s">
        <v>174</v>
      </c>
      <c r="D151" s="181" t="s">
        <v>2094</v>
      </c>
      <c r="E151" s="181" t="s">
        <v>2095</v>
      </c>
      <c r="F151" s="182" t="s">
        <v>2096</v>
      </c>
      <c r="G151" s="181" t="s">
        <v>1657</v>
      </c>
      <c r="H151" s="181"/>
      <c r="I151" s="181" t="s">
        <v>1924</v>
      </c>
      <c r="J151" s="181" t="s">
        <v>1411</v>
      </c>
      <c r="K151" s="181"/>
      <c r="L151" s="183">
        <v>45149</v>
      </c>
      <c r="M151" s="183">
        <v>45151</v>
      </c>
      <c r="N151" s="181" t="s">
        <v>7</v>
      </c>
      <c r="O151" s="180" t="s">
        <v>1412</v>
      </c>
      <c r="P151" s="180" t="s">
        <v>1405</v>
      </c>
      <c r="Q151" s="181" t="s">
        <v>1364</v>
      </c>
      <c r="R151" s="184" t="s">
        <v>1659</v>
      </c>
      <c r="S151" s="171" t="s">
        <v>2097</v>
      </c>
      <c r="T151" s="171" t="s">
        <v>260</v>
      </c>
      <c r="U151" s="171" t="s">
        <v>18</v>
      </c>
      <c r="X151" s="171" t="s">
        <v>2093</v>
      </c>
    </row>
    <row r="152" spans="1:24" customFormat="1" ht="81">
      <c r="A152" s="180" t="s">
        <v>2098</v>
      </c>
      <c r="B152" s="181" t="s">
        <v>2035</v>
      </c>
      <c r="C152" s="181" t="s">
        <v>174</v>
      </c>
      <c r="D152" s="181" t="s">
        <v>2099</v>
      </c>
      <c r="E152" s="181" t="s">
        <v>2100</v>
      </c>
      <c r="F152" s="182" t="s">
        <v>2101</v>
      </c>
      <c r="G152" s="181" t="s">
        <v>2102</v>
      </c>
      <c r="H152" s="181"/>
      <c r="I152" s="181" t="s">
        <v>2103</v>
      </c>
      <c r="J152" s="181" t="s">
        <v>1411</v>
      </c>
      <c r="K152" s="181"/>
      <c r="L152" s="183">
        <v>45128</v>
      </c>
      <c r="M152" s="183">
        <v>45130</v>
      </c>
      <c r="N152" s="181" t="s">
        <v>7</v>
      </c>
      <c r="O152" s="180" t="s">
        <v>1405</v>
      </c>
      <c r="P152" s="180" t="s">
        <v>1405</v>
      </c>
      <c r="Q152" s="181" t="s">
        <v>1364</v>
      </c>
      <c r="R152" s="184" t="s">
        <v>2104</v>
      </c>
      <c r="S152" s="171" t="s">
        <v>2105</v>
      </c>
      <c r="T152" s="171" t="s">
        <v>260</v>
      </c>
      <c r="U152" s="171" t="s">
        <v>73</v>
      </c>
      <c r="V152" s="171"/>
      <c r="W152" s="171"/>
      <c r="X152" s="171" t="s">
        <v>2098</v>
      </c>
    </row>
    <row r="153" spans="1:24" s="171" customFormat="1" ht="48.6">
      <c r="A153" s="180" t="s">
        <v>2106</v>
      </c>
      <c r="B153" s="181" t="s">
        <v>2035</v>
      </c>
      <c r="C153" s="181" t="s">
        <v>2680</v>
      </c>
      <c r="D153" s="181" t="s">
        <v>2099</v>
      </c>
      <c r="E153" s="181" t="s">
        <v>2107</v>
      </c>
      <c r="F153" s="182" t="s">
        <v>2108</v>
      </c>
      <c r="G153" s="181" t="s">
        <v>2109</v>
      </c>
      <c r="H153" s="181"/>
      <c r="I153" s="181" t="s">
        <v>2040</v>
      </c>
      <c r="J153" s="181" t="s">
        <v>1411</v>
      </c>
      <c r="K153" s="181"/>
      <c r="L153" s="183">
        <v>45261</v>
      </c>
      <c r="M153" s="183">
        <v>45263</v>
      </c>
      <c r="N153" s="181" t="s">
        <v>7</v>
      </c>
      <c r="O153" s="180" t="s">
        <v>1412</v>
      </c>
      <c r="P153" s="180" t="s">
        <v>1405</v>
      </c>
      <c r="Q153" s="181" t="s">
        <v>1364</v>
      </c>
      <c r="R153" s="184" t="s">
        <v>2057</v>
      </c>
      <c r="S153" s="171" t="s">
        <v>2110</v>
      </c>
      <c r="T153" s="171" t="s">
        <v>260</v>
      </c>
      <c r="U153" s="171" t="s">
        <v>29</v>
      </c>
      <c r="X153" s="171" t="s">
        <v>2106</v>
      </c>
    </row>
    <row r="154" spans="1:24" s="171" customFormat="1" ht="48.6">
      <c r="A154" s="180" t="s">
        <v>2111</v>
      </c>
      <c r="B154" s="181" t="s">
        <v>2035</v>
      </c>
      <c r="C154" s="181" t="s">
        <v>174</v>
      </c>
      <c r="D154" s="181" t="s">
        <v>2099</v>
      </c>
      <c r="E154" s="181" t="s">
        <v>2112</v>
      </c>
      <c r="F154" s="182" t="s">
        <v>2113</v>
      </c>
      <c r="G154" s="181" t="s">
        <v>2109</v>
      </c>
      <c r="H154" s="181"/>
      <c r="I154" s="181" t="s">
        <v>2040</v>
      </c>
      <c r="J154" s="181" t="s">
        <v>1411</v>
      </c>
      <c r="K154" s="181"/>
      <c r="L154" s="183">
        <v>45261</v>
      </c>
      <c r="M154" s="183">
        <v>45263</v>
      </c>
      <c r="N154" s="181" t="s">
        <v>7</v>
      </c>
      <c r="O154" s="180" t="s">
        <v>1412</v>
      </c>
      <c r="P154" s="180" t="s">
        <v>1405</v>
      </c>
      <c r="Q154" s="181" t="s">
        <v>1364</v>
      </c>
      <c r="R154" s="184" t="s">
        <v>2057</v>
      </c>
      <c r="S154" s="171" t="s">
        <v>2110</v>
      </c>
      <c r="T154" s="171" t="s">
        <v>260</v>
      </c>
      <c r="U154" s="171" t="s">
        <v>29</v>
      </c>
      <c r="X154" s="171" t="s">
        <v>2111</v>
      </c>
    </row>
    <row r="155" spans="1:24" ht="32.4">
      <c r="A155" s="96"/>
      <c r="B155" s="97"/>
      <c r="C155" s="197" t="s">
        <v>2681</v>
      </c>
      <c r="D155" s="103"/>
      <c r="E155" s="103"/>
      <c r="F155" s="103"/>
      <c r="G155" s="103"/>
      <c r="H155" s="98"/>
      <c r="I155" s="99" t="s">
        <v>2684</v>
      </c>
      <c r="J155" s="99" t="s">
        <v>2685</v>
      </c>
      <c r="K155" s="100"/>
      <c r="L155" s="103"/>
      <c r="M155" s="103"/>
      <c r="N155" s="96"/>
      <c r="O155" s="96"/>
      <c r="P155" s="96"/>
      <c r="Q155" s="96"/>
      <c r="R155" s="101"/>
    </row>
    <row r="156" spans="1:24" s="171" customFormat="1" ht="64.8">
      <c r="A156" s="180" t="s">
        <v>2114</v>
      </c>
      <c r="B156" s="181" t="s">
        <v>2035</v>
      </c>
      <c r="C156" s="181" t="s">
        <v>2686</v>
      </c>
      <c r="D156" s="181" t="s">
        <v>2115</v>
      </c>
      <c r="E156" s="181" t="s">
        <v>2116</v>
      </c>
      <c r="F156" s="182" t="s">
        <v>2117</v>
      </c>
      <c r="G156" s="181" t="s">
        <v>2118</v>
      </c>
      <c r="H156" s="181"/>
      <c r="I156" s="181" t="s">
        <v>2119</v>
      </c>
      <c r="J156" s="181" t="s">
        <v>1411</v>
      </c>
      <c r="K156" s="181"/>
      <c r="L156" s="183">
        <v>45107</v>
      </c>
      <c r="M156" s="183">
        <v>45110</v>
      </c>
      <c r="N156" s="181" t="s">
        <v>2120</v>
      </c>
      <c r="O156" s="180" t="s">
        <v>1412</v>
      </c>
      <c r="P156" s="180" t="s">
        <v>1412</v>
      </c>
      <c r="Q156" s="181" t="s">
        <v>1364</v>
      </c>
      <c r="R156" s="184" t="s">
        <v>2121</v>
      </c>
      <c r="S156" s="171" t="s">
        <v>2122</v>
      </c>
      <c r="T156" s="171" t="s">
        <v>260</v>
      </c>
      <c r="U156" s="171" t="s">
        <v>75</v>
      </c>
      <c r="X156" s="171" t="s">
        <v>2114</v>
      </c>
    </row>
    <row r="157" spans="1:24" s="171" customFormat="1" ht="48.6">
      <c r="A157" s="180" t="s">
        <v>2123</v>
      </c>
      <c r="B157" s="181" t="s">
        <v>2035</v>
      </c>
      <c r="C157" s="181" t="s">
        <v>175</v>
      </c>
      <c r="D157" s="181" t="s">
        <v>2115</v>
      </c>
      <c r="E157" s="181" t="s">
        <v>2124</v>
      </c>
      <c r="F157" s="182" t="s">
        <v>2125</v>
      </c>
      <c r="G157" s="181" t="s">
        <v>2126</v>
      </c>
      <c r="H157" s="181"/>
      <c r="I157" s="181" t="s">
        <v>2127</v>
      </c>
      <c r="J157" s="181" t="s">
        <v>1411</v>
      </c>
      <c r="K157" s="181"/>
      <c r="L157" s="183">
        <v>45205</v>
      </c>
      <c r="M157" s="183">
        <v>45207</v>
      </c>
      <c r="N157" s="181" t="s">
        <v>2128</v>
      </c>
      <c r="O157" s="180" t="s">
        <v>1405</v>
      </c>
      <c r="P157" s="180" t="s">
        <v>1405</v>
      </c>
      <c r="Q157" s="181" t="s">
        <v>1364</v>
      </c>
      <c r="R157" s="184" t="s">
        <v>2129</v>
      </c>
      <c r="S157" s="171" t="s">
        <v>7</v>
      </c>
      <c r="T157" s="171" t="s">
        <v>260</v>
      </c>
      <c r="U157" s="171" t="s">
        <v>6</v>
      </c>
      <c r="X157" s="171" t="s">
        <v>2123</v>
      </c>
    </row>
    <row r="158" spans="1:24" s="171" customFormat="1" ht="82.2">
      <c r="A158" s="180" t="s">
        <v>2130</v>
      </c>
      <c r="B158" s="181" t="s">
        <v>2035</v>
      </c>
      <c r="C158" s="181" t="s">
        <v>175</v>
      </c>
      <c r="D158" s="181" t="s">
        <v>2115</v>
      </c>
      <c r="E158" s="181" t="s">
        <v>2131</v>
      </c>
      <c r="F158" s="182" t="s">
        <v>2132</v>
      </c>
      <c r="G158" s="181" t="s">
        <v>2133</v>
      </c>
      <c r="H158" s="181"/>
      <c r="I158" s="181" t="s">
        <v>2134</v>
      </c>
      <c r="J158" s="181" t="s">
        <v>1404</v>
      </c>
      <c r="K158" s="181"/>
      <c r="L158" s="183">
        <v>45166</v>
      </c>
      <c r="M158" s="183">
        <v>45167</v>
      </c>
      <c r="N158" s="181" t="s">
        <v>2135</v>
      </c>
      <c r="O158" s="180" t="s">
        <v>1405</v>
      </c>
      <c r="P158" s="180" t="s">
        <v>1405</v>
      </c>
      <c r="Q158" s="181" t="s">
        <v>1364</v>
      </c>
      <c r="R158" s="184" t="s">
        <v>2136</v>
      </c>
      <c r="S158" s="171" t="s">
        <v>7</v>
      </c>
      <c r="T158" s="171" t="s">
        <v>260</v>
      </c>
      <c r="U158" s="171" t="s">
        <v>18</v>
      </c>
      <c r="X158" s="171" t="s">
        <v>2130</v>
      </c>
    </row>
    <row r="159" spans="1:24" s="171" customFormat="1" ht="64.8">
      <c r="A159" s="180" t="s">
        <v>2137</v>
      </c>
      <c r="B159" s="181" t="s">
        <v>2035</v>
      </c>
      <c r="C159" s="181" t="s">
        <v>175</v>
      </c>
      <c r="D159" s="181" t="s">
        <v>2115</v>
      </c>
      <c r="E159" s="181" t="s">
        <v>2138</v>
      </c>
      <c r="F159" s="182" t="s">
        <v>2139</v>
      </c>
      <c r="G159" s="181" t="s">
        <v>2140</v>
      </c>
      <c r="H159" s="181"/>
      <c r="I159" s="181" t="s">
        <v>2134</v>
      </c>
      <c r="J159" s="181" t="s">
        <v>1404</v>
      </c>
      <c r="K159" s="181"/>
      <c r="L159" s="183">
        <v>45166</v>
      </c>
      <c r="M159" s="183">
        <v>45167</v>
      </c>
      <c r="N159" s="181" t="s">
        <v>2141</v>
      </c>
      <c r="O159" s="180" t="s">
        <v>1405</v>
      </c>
      <c r="P159" s="180" t="s">
        <v>1405</v>
      </c>
      <c r="Q159" s="181" t="s">
        <v>1364</v>
      </c>
      <c r="R159" s="184" t="s">
        <v>2142</v>
      </c>
      <c r="S159" s="171" t="s">
        <v>7</v>
      </c>
      <c r="T159" s="171" t="s">
        <v>260</v>
      </c>
      <c r="U159" s="171" t="s">
        <v>18</v>
      </c>
      <c r="X159" s="171" t="s">
        <v>2137</v>
      </c>
    </row>
    <row r="160" spans="1:24" s="171" customFormat="1" ht="48.6">
      <c r="A160" s="180" t="s">
        <v>2143</v>
      </c>
      <c r="B160" s="181" t="s">
        <v>2035</v>
      </c>
      <c r="C160" s="181" t="s">
        <v>175</v>
      </c>
      <c r="D160" s="181" t="s">
        <v>2144</v>
      </c>
      <c r="E160" s="181" t="s">
        <v>2145</v>
      </c>
      <c r="F160" s="182" t="s">
        <v>2146</v>
      </c>
      <c r="G160" s="181" t="s">
        <v>2147</v>
      </c>
      <c r="H160" s="181"/>
      <c r="I160" s="181" t="s">
        <v>2148</v>
      </c>
      <c r="J160" s="181" t="s">
        <v>1411</v>
      </c>
      <c r="K160" s="181"/>
      <c r="L160" s="183">
        <v>45147</v>
      </c>
      <c r="M160" s="183">
        <v>45149</v>
      </c>
      <c r="N160" s="181" t="s">
        <v>2149</v>
      </c>
      <c r="O160" s="180" t="s">
        <v>1405</v>
      </c>
      <c r="P160" s="180" t="s">
        <v>1405</v>
      </c>
      <c r="Q160" s="181" t="s">
        <v>1364</v>
      </c>
      <c r="R160" s="184" t="s">
        <v>2150</v>
      </c>
      <c r="S160" s="171" t="s">
        <v>7</v>
      </c>
      <c r="T160" s="171" t="s">
        <v>260</v>
      </c>
      <c r="U160" s="171" t="s">
        <v>18</v>
      </c>
      <c r="X160" s="171" t="s">
        <v>2143</v>
      </c>
    </row>
    <row r="161" spans="1:24" s="171" customFormat="1" ht="32.4">
      <c r="A161" s="180" t="s">
        <v>2151</v>
      </c>
      <c r="B161" s="181" t="s">
        <v>2035</v>
      </c>
      <c r="C161" s="181" t="s">
        <v>175</v>
      </c>
      <c r="D161" s="181" t="s">
        <v>2152</v>
      </c>
      <c r="E161" s="181" t="s">
        <v>2153</v>
      </c>
      <c r="F161" s="182" t="s">
        <v>2154</v>
      </c>
      <c r="G161" s="181" t="s">
        <v>1734</v>
      </c>
      <c r="H161" s="181"/>
      <c r="I161" s="181" t="s">
        <v>1735</v>
      </c>
      <c r="J161" s="181" t="s">
        <v>1411</v>
      </c>
      <c r="K161" s="181"/>
      <c r="L161" s="183">
        <v>45037</v>
      </c>
      <c r="M161" s="183">
        <v>45041</v>
      </c>
      <c r="N161" s="181" t="s">
        <v>7</v>
      </c>
      <c r="O161" s="180" t="s">
        <v>1412</v>
      </c>
      <c r="P161" s="180" t="s">
        <v>1412</v>
      </c>
      <c r="Q161" s="181" t="s">
        <v>1364</v>
      </c>
      <c r="R161" s="184" t="s">
        <v>1736</v>
      </c>
      <c r="S161" s="171" t="s">
        <v>7</v>
      </c>
      <c r="T161" s="171" t="s">
        <v>260</v>
      </c>
      <c r="U161" s="171" t="s">
        <v>9</v>
      </c>
      <c r="X161" s="171" t="s">
        <v>2151</v>
      </c>
    </row>
    <row r="162" spans="1:24" s="171" customFormat="1" ht="81">
      <c r="A162" s="180" t="s">
        <v>2155</v>
      </c>
      <c r="B162" s="181" t="s">
        <v>2035</v>
      </c>
      <c r="C162" s="181" t="s">
        <v>175</v>
      </c>
      <c r="D162" s="181" t="s">
        <v>2152</v>
      </c>
      <c r="E162" s="181" t="s">
        <v>2156</v>
      </c>
      <c r="F162" s="182" t="s">
        <v>2157</v>
      </c>
      <c r="G162" s="181" t="s">
        <v>2158</v>
      </c>
      <c r="H162" s="181"/>
      <c r="I162" s="181" t="s">
        <v>2159</v>
      </c>
      <c r="J162" s="181" t="s">
        <v>1404</v>
      </c>
      <c r="K162" s="181"/>
      <c r="L162" s="183">
        <v>45002</v>
      </c>
      <c r="M162" s="183">
        <v>45002</v>
      </c>
      <c r="N162" s="181" t="s">
        <v>7</v>
      </c>
      <c r="O162" s="180" t="s">
        <v>1412</v>
      </c>
      <c r="P162" s="180" t="s">
        <v>1412</v>
      </c>
      <c r="Q162" s="181" t="s">
        <v>1359</v>
      </c>
      <c r="R162" s="184" t="s">
        <v>2160</v>
      </c>
      <c r="S162" s="171" t="s">
        <v>7</v>
      </c>
      <c r="T162" s="171" t="s">
        <v>260</v>
      </c>
      <c r="U162" s="171" t="s">
        <v>37</v>
      </c>
      <c r="X162" s="171" t="s">
        <v>2155</v>
      </c>
    </row>
    <row r="163" spans="1:24" s="171" customFormat="1" ht="64.8">
      <c r="A163" s="180" t="s">
        <v>2161</v>
      </c>
      <c r="B163" s="181" t="s">
        <v>2035</v>
      </c>
      <c r="C163" s="181" t="s">
        <v>175</v>
      </c>
      <c r="D163" s="181" t="s">
        <v>2162</v>
      </c>
      <c r="E163" s="181" t="s">
        <v>2163</v>
      </c>
      <c r="F163" s="182" t="s">
        <v>2164</v>
      </c>
      <c r="G163" s="181" t="s">
        <v>2165</v>
      </c>
      <c r="H163" s="181"/>
      <c r="I163" s="181" t="s">
        <v>2166</v>
      </c>
      <c r="J163" s="181" t="s">
        <v>1411</v>
      </c>
      <c r="K163" s="181"/>
      <c r="L163" s="183">
        <v>45173</v>
      </c>
      <c r="M163" s="183">
        <v>45177</v>
      </c>
      <c r="N163" s="181" t="s">
        <v>7</v>
      </c>
      <c r="O163" s="180" t="s">
        <v>1412</v>
      </c>
      <c r="P163" s="180" t="s">
        <v>1405</v>
      </c>
      <c r="Q163" s="181" t="s">
        <v>1364</v>
      </c>
      <c r="R163" s="184" t="s">
        <v>2167</v>
      </c>
      <c r="S163" s="171" t="s">
        <v>2168</v>
      </c>
      <c r="T163" s="171" t="s">
        <v>260</v>
      </c>
      <c r="U163" s="171" t="s">
        <v>52</v>
      </c>
      <c r="X163" s="171" t="s">
        <v>2161</v>
      </c>
    </row>
    <row r="164" spans="1:24" s="171" customFormat="1" ht="64.8">
      <c r="A164" s="180" t="s">
        <v>2169</v>
      </c>
      <c r="B164" s="181" t="s">
        <v>2035</v>
      </c>
      <c r="C164" s="181" t="s">
        <v>175</v>
      </c>
      <c r="D164" s="181" t="s">
        <v>2162</v>
      </c>
      <c r="E164" s="181" t="s">
        <v>2170</v>
      </c>
      <c r="F164" s="182" t="s">
        <v>2171</v>
      </c>
      <c r="G164" s="181" t="s">
        <v>2165</v>
      </c>
      <c r="H164" s="181"/>
      <c r="I164" s="181" t="s">
        <v>2166</v>
      </c>
      <c r="J164" s="181" t="s">
        <v>1411</v>
      </c>
      <c r="K164" s="181"/>
      <c r="L164" s="183">
        <v>45173</v>
      </c>
      <c r="M164" s="183">
        <v>45177</v>
      </c>
      <c r="N164" s="181" t="s">
        <v>7</v>
      </c>
      <c r="O164" s="180" t="s">
        <v>1412</v>
      </c>
      <c r="P164" s="180" t="s">
        <v>1412</v>
      </c>
      <c r="Q164" s="181" t="s">
        <v>1364</v>
      </c>
      <c r="R164" s="184" t="s">
        <v>2167</v>
      </c>
      <c r="S164" s="171" t="s">
        <v>7</v>
      </c>
      <c r="T164" s="171" t="s">
        <v>260</v>
      </c>
      <c r="U164" s="171" t="s">
        <v>52</v>
      </c>
      <c r="X164" s="171" t="s">
        <v>2169</v>
      </c>
    </row>
    <row r="165" spans="1:24" s="171" customFormat="1" ht="64.8">
      <c r="A165" s="180" t="s">
        <v>2172</v>
      </c>
      <c r="B165" s="181" t="s">
        <v>2035</v>
      </c>
      <c r="C165" s="181" t="s">
        <v>175</v>
      </c>
      <c r="D165" s="181" t="s">
        <v>2162</v>
      </c>
      <c r="E165" s="181" t="s">
        <v>2173</v>
      </c>
      <c r="F165" s="182" t="s">
        <v>2174</v>
      </c>
      <c r="G165" s="181" t="s">
        <v>2175</v>
      </c>
      <c r="H165" s="181"/>
      <c r="I165" s="181" t="s">
        <v>2176</v>
      </c>
      <c r="J165" s="181" t="s">
        <v>1411</v>
      </c>
      <c r="K165" s="181"/>
      <c r="L165" s="183">
        <v>45225</v>
      </c>
      <c r="M165" s="183">
        <v>45228</v>
      </c>
      <c r="N165" s="181" t="s">
        <v>7</v>
      </c>
      <c r="O165" s="180" t="s">
        <v>1412</v>
      </c>
      <c r="P165" s="180" t="s">
        <v>1405</v>
      </c>
      <c r="Q165" s="181" t="s">
        <v>1364</v>
      </c>
      <c r="R165" s="184" t="s">
        <v>2177</v>
      </c>
      <c r="S165" s="171" t="s">
        <v>2178</v>
      </c>
      <c r="T165" s="171" t="s">
        <v>260</v>
      </c>
      <c r="U165" s="171" t="s">
        <v>6</v>
      </c>
      <c r="X165" s="171" t="s">
        <v>2172</v>
      </c>
    </row>
    <row r="166" spans="1:24" s="171" customFormat="1" ht="48.6">
      <c r="A166" s="180" t="s">
        <v>2179</v>
      </c>
      <c r="B166" s="181" t="s">
        <v>2035</v>
      </c>
      <c r="C166" s="181" t="s">
        <v>175</v>
      </c>
      <c r="D166" s="181" t="s">
        <v>2162</v>
      </c>
      <c r="E166" s="181" t="s">
        <v>2180</v>
      </c>
      <c r="F166" s="182" t="s">
        <v>2181</v>
      </c>
      <c r="G166" s="181" t="s">
        <v>2182</v>
      </c>
      <c r="H166" s="181"/>
      <c r="I166" s="181" t="s">
        <v>2183</v>
      </c>
      <c r="J166" s="181" t="s">
        <v>1404</v>
      </c>
      <c r="K166" s="181"/>
      <c r="L166" s="183">
        <v>45071</v>
      </c>
      <c r="M166" s="183">
        <v>45074</v>
      </c>
      <c r="N166" s="181" t="s">
        <v>7</v>
      </c>
      <c r="O166" s="180" t="s">
        <v>1412</v>
      </c>
      <c r="P166" s="180" t="s">
        <v>1405</v>
      </c>
      <c r="Q166" s="181" t="s">
        <v>1359</v>
      </c>
      <c r="R166" s="184" t="s">
        <v>2184</v>
      </c>
      <c r="S166" s="171" t="s">
        <v>7</v>
      </c>
      <c r="T166" s="171" t="s">
        <v>260</v>
      </c>
      <c r="U166" s="171" t="s">
        <v>1444</v>
      </c>
      <c r="X166" s="171" t="s">
        <v>2179</v>
      </c>
    </row>
    <row r="167" spans="1:24" s="175" customFormat="1" ht="48.6">
      <c r="A167" s="180" t="s">
        <v>2185</v>
      </c>
      <c r="B167" s="181" t="s">
        <v>2035</v>
      </c>
      <c r="C167" s="181" t="s">
        <v>175</v>
      </c>
      <c r="D167" s="181" t="s">
        <v>2162</v>
      </c>
      <c r="E167" s="181" t="s">
        <v>2186</v>
      </c>
      <c r="F167" s="182" t="s">
        <v>2187</v>
      </c>
      <c r="G167" s="181" t="s">
        <v>2182</v>
      </c>
      <c r="H167" s="181"/>
      <c r="I167" s="181" t="s">
        <v>2183</v>
      </c>
      <c r="J167" s="181" t="s">
        <v>1404</v>
      </c>
      <c r="K167" s="181"/>
      <c r="L167" s="183">
        <v>45071</v>
      </c>
      <c r="M167" s="183">
        <v>45074</v>
      </c>
      <c r="N167" s="181" t="s">
        <v>7</v>
      </c>
      <c r="O167" s="180" t="s">
        <v>1412</v>
      </c>
      <c r="P167" s="180" t="s">
        <v>1412</v>
      </c>
      <c r="Q167" s="181" t="s">
        <v>1359</v>
      </c>
      <c r="R167" s="184" t="s">
        <v>2184</v>
      </c>
      <c r="S167" s="171" t="s">
        <v>2168</v>
      </c>
      <c r="T167" s="171" t="s">
        <v>260</v>
      </c>
      <c r="U167" s="171" t="s">
        <v>1444</v>
      </c>
      <c r="V167" s="171"/>
      <c r="W167" s="171"/>
      <c r="X167" s="171" t="s">
        <v>2185</v>
      </c>
    </row>
    <row r="168" spans="1:24" s="171" customFormat="1" ht="48.6">
      <c r="A168" s="180" t="s">
        <v>2188</v>
      </c>
      <c r="B168" s="181" t="s">
        <v>2035</v>
      </c>
      <c r="C168" s="181" t="s">
        <v>175</v>
      </c>
      <c r="D168" s="181" t="s">
        <v>2162</v>
      </c>
      <c r="E168" s="181" t="s">
        <v>2189</v>
      </c>
      <c r="F168" s="182" t="s">
        <v>2190</v>
      </c>
      <c r="G168" s="181" t="s">
        <v>2182</v>
      </c>
      <c r="H168" s="181"/>
      <c r="I168" s="181" t="s">
        <v>2183</v>
      </c>
      <c r="J168" s="181" t="s">
        <v>1404</v>
      </c>
      <c r="K168" s="181"/>
      <c r="L168" s="183">
        <v>45071</v>
      </c>
      <c r="M168" s="183">
        <v>45074</v>
      </c>
      <c r="N168" s="181" t="s">
        <v>7</v>
      </c>
      <c r="O168" s="180" t="s">
        <v>1412</v>
      </c>
      <c r="P168" s="180" t="s">
        <v>1405</v>
      </c>
      <c r="Q168" s="181" t="s">
        <v>1359</v>
      </c>
      <c r="R168" s="184" t="s">
        <v>2184</v>
      </c>
      <c r="S168" s="171" t="s">
        <v>7</v>
      </c>
      <c r="T168" s="171" t="s">
        <v>260</v>
      </c>
      <c r="U168" s="171" t="s">
        <v>1444</v>
      </c>
      <c r="X168" s="171" t="s">
        <v>2188</v>
      </c>
    </row>
    <row r="169" spans="1:24" s="171" customFormat="1" ht="64.8">
      <c r="A169" s="180" t="s">
        <v>2191</v>
      </c>
      <c r="B169" s="181" t="s">
        <v>2035</v>
      </c>
      <c r="C169" s="181" t="s">
        <v>2192</v>
      </c>
      <c r="D169" s="181" t="s">
        <v>2193</v>
      </c>
      <c r="E169" s="181" t="s">
        <v>2194</v>
      </c>
      <c r="F169" s="182" t="s">
        <v>2195</v>
      </c>
      <c r="G169" s="181" t="s">
        <v>2196</v>
      </c>
      <c r="H169" s="181"/>
      <c r="I169" s="181" t="s">
        <v>2183</v>
      </c>
      <c r="J169" s="181" t="s">
        <v>1404</v>
      </c>
      <c r="K169" s="181"/>
      <c r="L169" s="183">
        <v>45071</v>
      </c>
      <c r="M169" s="183">
        <v>45074</v>
      </c>
      <c r="N169" s="181" t="s">
        <v>7</v>
      </c>
      <c r="O169" s="180" t="s">
        <v>1412</v>
      </c>
      <c r="P169" s="180" t="s">
        <v>1412</v>
      </c>
      <c r="Q169" s="181" t="s">
        <v>1359</v>
      </c>
      <c r="R169" s="184" t="s">
        <v>2184</v>
      </c>
      <c r="S169" s="171" t="s">
        <v>7</v>
      </c>
      <c r="T169" s="171" t="s">
        <v>260</v>
      </c>
      <c r="U169" s="171" t="s">
        <v>1444</v>
      </c>
      <c r="X169" s="171" t="s">
        <v>2191</v>
      </c>
    </row>
    <row r="170" spans="1:24" ht="32.4">
      <c r="A170" s="96"/>
      <c r="B170" s="97"/>
      <c r="C170" s="197" t="s">
        <v>2687</v>
      </c>
      <c r="D170" s="103"/>
      <c r="E170" s="103"/>
      <c r="F170" s="103"/>
      <c r="G170" s="103"/>
      <c r="H170" s="98"/>
      <c r="I170" s="99" t="s">
        <v>2688</v>
      </c>
      <c r="J170" s="99" t="s">
        <v>2665</v>
      </c>
      <c r="K170" s="100"/>
      <c r="L170" s="103"/>
      <c r="M170" s="103"/>
      <c r="N170" s="96"/>
      <c r="O170" s="96"/>
      <c r="P170" s="96"/>
      <c r="Q170" s="96"/>
      <c r="R170" s="101"/>
    </row>
    <row r="171" spans="1:24" s="171" customFormat="1" ht="64.8">
      <c r="A171" s="180" t="s">
        <v>2197</v>
      </c>
      <c r="B171" s="181" t="s">
        <v>2035</v>
      </c>
      <c r="C171" s="181" t="s">
        <v>176</v>
      </c>
      <c r="D171" s="181" t="s">
        <v>2198</v>
      </c>
      <c r="E171" s="181" t="s">
        <v>2199</v>
      </c>
      <c r="F171" s="182" t="s">
        <v>2200</v>
      </c>
      <c r="G171" s="181" t="s">
        <v>2201</v>
      </c>
      <c r="H171" s="181"/>
      <c r="I171" s="181" t="s">
        <v>2202</v>
      </c>
      <c r="J171" s="181" t="s">
        <v>1411</v>
      </c>
      <c r="K171" s="181"/>
      <c r="L171" s="183">
        <v>45111</v>
      </c>
      <c r="M171" s="183">
        <v>45114</v>
      </c>
      <c r="N171" s="181" t="s">
        <v>7</v>
      </c>
      <c r="O171" s="180" t="s">
        <v>1405</v>
      </c>
      <c r="P171" s="180" t="s">
        <v>1405</v>
      </c>
      <c r="Q171" s="181" t="s">
        <v>1364</v>
      </c>
      <c r="R171" s="184" t="s">
        <v>2203</v>
      </c>
      <c r="S171" s="171" t="s">
        <v>7</v>
      </c>
      <c r="T171" s="171" t="s">
        <v>260</v>
      </c>
      <c r="U171" s="171" t="s">
        <v>73</v>
      </c>
      <c r="X171" s="171" t="s">
        <v>2197</v>
      </c>
    </row>
    <row r="172" spans="1:24" s="171" customFormat="1" ht="64.8">
      <c r="A172" s="180" t="s">
        <v>2204</v>
      </c>
      <c r="B172" s="181" t="s">
        <v>2035</v>
      </c>
      <c r="C172" s="181" t="s">
        <v>176</v>
      </c>
      <c r="D172" s="181" t="s">
        <v>2205</v>
      </c>
      <c r="E172" s="181" t="s">
        <v>2206</v>
      </c>
      <c r="F172" s="182" t="s">
        <v>2207</v>
      </c>
      <c r="G172" s="181" t="s">
        <v>2208</v>
      </c>
      <c r="H172" s="181"/>
      <c r="I172" s="181" t="s">
        <v>2209</v>
      </c>
      <c r="J172" s="181" t="s">
        <v>1411</v>
      </c>
      <c r="K172" s="181"/>
      <c r="L172" s="183">
        <v>45117</v>
      </c>
      <c r="M172" s="183">
        <v>45120</v>
      </c>
      <c r="N172" s="181" t="s">
        <v>7</v>
      </c>
      <c r="O172" s="180" t="s">
        <v>1412</v>
      </c>
      <c r="P172" s="180" t="s">
        <v>1405</v>
      </c>
      <c r="Q172" s="181" t="s">
        <v>1364</v>
      </c>
      <c r="R172" s="184" t="s">
        <v>2210</v>
      </c>
      <c r="S172" s="171" t="s">
        <v>2211</v>
      </c>
      <c r="T172" s="171" t="s">
        <v>260</v>
      </c>
      <c r="U172" s="171" t="s">
        <v>58</v>
      </c>
      <c r="X172" s="171" t="s">
        <v>2204</v>
      </c>
    </row>
    <row r="173" spans="1:24" s="171" customFormat="1" ht="64.8">
      <c r="A173" s="180" t="s">
        <v>2212</v>
      </c>
      <c r="B173" s="181" t="s">
        <v>2035</v>
      </c>
      <c r="C173" s="181" t="s">
        <v>176</v>
      </c>
      <c r="D173" s="181" t="s">
        <v>2213</v>
      </c>
      <c r="E173" s="181" t="s">
        <v>2214</v>
      </c>
      <c r="F173" s="182" t="s">
        <v>2215</v>
      </c>
      <c r="G173" s="181" t="s">
        <v>2216</v>
      </c>
      <c r="H173" s="181"/>
      <c r="I173" s="181" t="s">
        <v>2217</v>
      </c>
      <c r="J173" s="181" t="s">
        <v>1404</v>
      </c>
      <c r="K173" s="181"/>
      <c r="L173" s="183">
        <v>45066</v>
      </c>
      <c r="M173" s="183">
        <v>45066</v>
      </c>
      <c r="N173" s="181" t="s">
        <v>2218</v>
      </c>
      <c r="O173" s="180" t="s">
        <v>1412</v>
      </c>
      <c r="P173" s="180" t="s">
        <v>1405</v>
      </c>
      <c r="Q173" s="181" t="s">
        <v>1359</v>
      </c>
      <c r="R173" s="184" t="s">
        <v>2219</v>
      </c>
      <c r="S173" s="171" t="s">
        <v>7</v>
      </c>
      <c r="T173" s="171" t="s">
        <v>260</v>
      </c>
      <c r="U173" s="171" t="s">
        <v>1444</v>
      </c>
      <c r="X173" s="171" t="s">
        <v>2212</v>
      </c>
    </row>
    <row r="174" spans="1:24" s="171" customFormat="1" ht="48.6">
      <c r="A174" s="180" t="s">
        <v>2220</v>
      </c>
      <c r="B174" s="181" t="s">
        <v>2035</v>
      </c>
      <c r="C174" s="181" t="s">
        <v>176</v>
      </c>
      <c r="D174" s="181" t="s">
        <v>2213</v>
      </c>
      <c r="E174" s="181" t="s">
        <v>2221</v>
      </c>
      <c r="F174" s="182" t="s">
        <v>2222</v>
      </c>
      <c r="G174" s="181" t="s">
        <v>2216</v>
      </c>
      <c r="H174" s="181"/>
      <c r="I174" s="181" t="s">
        <v>2217</v>
      </c>
      <c r="J174" s="181" t="s">
        <v>1404</v>
      </c>
      <c r="K174" s="181"/>
      <c r="L174" s="183">
        <v>45066</v>
      </c>
      <c r="M174" s="183">
        <v>45066</v>
      </c>
      <c r="N174" s="181" t="s">
        <v>2218</v>
      </c>
      <c r="O174" s="180" t="s">
        <v>1412</v>
      </c>
      <c r="P174" s="180" t="s">
        <v>1405</v>
      </c>
      <c r="Q174" s="181" t="s">
        <v>1364</v>
      </c>
      <c r="R174" s="184" t="s">
        <v>2219</v>
      </c>
      <c r="S174" s="171" t="s">
        <v>7</v>
      </c>
      <c r="T174" s="171" t="s">
        <v>260</v>
      </c>
      <c r="U174" s="171" t="s">
        <v>1444</v>
      </c>
      <c r="X174" s="171" t="s">
        <v>2220</v>
      </c>
    </row>
    <row r="175" spans="1:24" s="171" customFormat="1" ht="48.6">
      <c r="A175" s="180" t="s">
        <v>2223</v>
      </c>
      <c r="B175" s="181" t="s">
        <v>2035</v>
      </c>
      <c r="C175" s="181" t="s">
        <v>176</v>
      </c>
      <c r="D175" s="181" t="s">
        <v>2213</v>
      </c>
      <c r="E175" s="181" t="s">
        <v>2224</v>
      </c>
      <c r="F175" s="182" t="s">
        <v>2225</v>
      </c>
      <c r="G175" s="181" t="s">
        <v>2226</v>
      </c>
      <c r="H175" s="181"/>
      <c r="I175" s="181" t="s">
        <v>2227</v>
      </c>
      <c r="J175" s="181" t="s">
        <v>1411</v>
      </c>
      <c r="K175" s="181"/>
      <c r="L175" s="183">
        <v>45124</v>
      </c>
      <c r="M175" s="183">
        <v>45126</v>
      </c>
      <c r="N175" s="181" t="s">
        <v>2228</v>
      </c>
      <c r="O175" s="180" t="s">
        <v>1412</v>
      </c>
      <c r="P175" s="180" t="s">
        <v>1405</v>
      </c>
      <c r="Q175" s="181" t="s">
        <v>1364</v>
      </c>
      <c r="R175" s="184" t="s">
        <v>2229</v>
      </c>
      <c r="S175" s="171" t="s">
        <v>7</v>
      </c>
      <c r="T175" s="171" t="s">
        <v>260</v>
      </c>
      <c r="U175" s="171" t="s">
        <v>73</v>
      </c>
      <c r="X175" s="171" t="s">
        <v>2223</v>
      </c>
    </row>
    <row r="176" spans="1:24" s="171" customFormat="1" ht="48.6">
      <c r="A176" s="180" t="s">
        <v>2230</v>
      </c>
      <c r="B176" s="181" t="s">
        <v>2035</v>
      </c>
      <c r="C176" s="181" t="s">
        <v>176</v>
      </c>
      <c r="D176" s="181" t="s">
        <v>2213</v>
      </c>
      <c r="E176" s="181" t="s">
        <v>2231</v>
      </c>
      <c r="F176" s="182" t="s">
        <v>2232</v>
      </c>
      <c r="G176" s="181" t="s">
        <v>2226</v>
      </c>
      <c r="H176" s="181"/>
      <c r="I176" s="181" t="s">
        <v>2227</v>
      </c>
      <c r="J176" s="181" t="s">
        <v>1411</v>
      </c>
      <c r="K176" s="181"/>
      <c r="L176" s="183">
        <v>45124</v>
      </c>
      <c r="M176" s="183">
        <v>45126</v>
      </c>
      <c r="N176" s="181" t="s">
        <v>2228</v>
      </c>
      <c r="O176" s="180" t="s">
        <v>1412</v>
      </c>
      <c r="P176" s="180" t="s">
        <v>1405</v>
      </c>
      <c r="Q176" s="181" t="s">
        <v>1364</v>
      </c>
      <c r="R176" s="184" t="s">
        <v>2229</v>
      </c>
      <c r="S176" s="171" t="s">
        <v>7</v>
      </c>
      <c r="T176" s="171" t="s">
        <v>260</v>
      </c>
      <c r="U176" s="171" t="s">
        <v>73</v>
      </c>
      <c r="X176" s="171" t="s">
        <v>2230</v>
      </c>
    </row>
    <row r="177" spans="1:24" s="171" customFormat="1" ht="48.6">
      <c r="A177" s="180" t="s">
        <v>2233</v>
      </c>
      <c r="B177" s="181" t="s">
        <v>2035</v>
      </c>
      <c r="C177" s="181" t="s">
        <v>176</v>
      </c>
      <c r="D177" s="181" t="s">
        <v>2213</v>
      </c>
      <c r="E177" s="181" t="s">
        <v>2234</v>
      </c>
      <c r="F177" s="182" t="s">
        <v>2235</v>
      </c>
      <c r="G177" s="181" t="s">
        <v>2226</v>
      </c>
      <c r="H177" s="181"/>
      <c r="I177" s="181" t="s">
        <v>2227</v>
      </c>
      <c r="J177" s="181" t="s">
        <v>1411</v>
      </c>
      <c r="K177" s="181"/>
      <c r="L177" s="183">
        <v>45124</v>
      </c>
      <c r="M177" s="183">
        <v>45126</v>
      </c>
      <c r="N177" s="181" t="s">
        <v>2228</v>
      </c>
      <c r="O177" s="180" t="s">
        <v>1412</v>
      </c>
      <c r="P177" s="180" t="s">
        <v>1405</v>
      </c>
      <c r="Q177" s="181" t="s">
        <v>1364</v>
      </c>
      <c r="R177" s="184" t="s">
        <v>2229</v>
      </c>
      <c r="S177" s="171" t="s">
        <v>7</v>
      </c>
      <c r="T177" s="171" t="s">
        <v>260</v>
      </c>
      <c r="U177" s="171" t="s">
        <v>73</v>
      </c>
      <c r="X177" s="171" t="s">
        <v>2233</v>
      </c>
    </row>
    <row r="178" spans="1:24" s="171" customFormat="1" ht="48.6">
      <c r="A178" s="180" t="s">
        <v>2236</v>
      </c>
      <c r="B178" s="181" t="s">
        <v>2035</v>
      </c>
      <c r="C178" s="181" t="s">
        <v>176</v>
      </c>
      <c r="D178" s="181" t="s">
        <v>2213</v>
      </c>
      <c r="E178" s="181" t="s">
        <v>2237</v>
      </c>
      <c r="F178" s="182" t="s">
        <v>2238</v>
      </c>
      <c r="G178" s="181" t="s">
        <v>2239</v>
      </c>
      <c r="H178" s="181"/>
      <c r="I178" s="181" t="s">
        <v>2240</v>
      </c>
      <c r="J178" s="181" t="s">
        <v>1404</v>
      </c>
      <c r="K178" s="181"/>
      <c r="L178" s="183">
        <v>45261</v>
      </c>
      <c r="M178" s="183">
        <v>45262</v>
      </c>
      <c r="N178" s="181" t="s">
        <v>2241</v>
      </c>
      <c r="O178" s="180" t="s">
        <v>1412</v>
      </c>
      <c r="P178" s="180" t="s">
        <v>1405</v>
      </c>
      <c r="Q178" s="181" t="s">
        <v>1359</v>
      </c>
      <c r="R178" s="184" t="s">
        <v>1752</v>
      </c>
      <c r="S178" s="171" t="s">
        <v>7</v>
      </c>
      <c r="T178" s="171" t="s">
        <v>260</v>
      </c>
      <c r="U178" s="171" t="s">
        <v>29</v>
      </c>
      <c r="X178" s="171" t="s">
        <v>2236</v>
      </c>
    </row>
    <row r="179" spans="1:24" s="171" customFormat="1" ht="48.6">
      <c r="A179" s="180" t="s">
        <v>2242</v>
      </c>
      <c r="B179" s="181" t="s">
        <v>2035</v>
      </c>
      <c r="C179" s="181" t="s">
        <v>176</v>
      </c>
      <c r="D179" s="181" t="s">
        <v>2213</v>
      </c>
      <c r="E179" s="181" t="s">
        <v>2243</v>
      </c>
      <c r="F179" s="182" t="s">
        <v>2244</v>
      </c>
      <c r="G179" s="181" t="s">
        <v>2239</v>
      </c>
      <c r="H179" s="181"/>
      <c r="I179" s="181" t="s">
        <v>2240</v>
      </c>
      <c r="J179" s="181" t="s">
        <v>1404</v>
      </c>
      <c r="K179" s="181"/>
      <c r="L179" s="183">
        <v>45261</v>
      </c>
      <c r="M179" s="183">
        <v>45262</v>
      </c>
      <c r="N179" s="181" t="s">
        <v>2228</v>
      </c>
      <c r="O179" s="180" t="s">
        <v>1412</v>
      </c>
      <c r="P179" s="180" t="s">
        <v>1405</v>
      </c>
      <c r="Q179" s="181" t="s">
        <v>1359</v>
      </c>
      <c r="R179" s="184" t="s">
        <v>1752</v>
      </c>
      <c r="S179" s="171" t="s">
        <v>7</v>
      </c>
      <c r="T179" s="171" t="s">
        <v>260</v>
      </c>
      <c r="U179" s="171" t="s">
        <v>29</v>
      </c>
      <c r="X179" s="171" t="s">
        <v>2242</v>
      </c>
    </row>
    <row r="180" spans="1:24" s="171" customFormat="1" ht="48.6">
      <c r="A180" s="180" t="s">
        <v>2245</v>
      </c>
      <c r="B180" s="181" t="s">
        <v>2035</v>
      </c>
      <c r="C180" s="181" t="s">
        <v>176</v>
      </c>
      <c r="D180" s="181" t="s">
        <v>2213</v>
      </c>
      <c r="E180" s="181" t="s">
        <v>2246</v>
      </c>
      <c r="F180" s="182" t="s">
        <v>2247</v>
      </c>
      <c r="G180" s="181" t="s">
        <v>2239</v>
      </c>
      <c r="H180" s="181"/>
      <c r="I180" s="181" t="s">
        <v>2240</v>
      </c>
      <c r="J180" s="181" t="s">
        <v>1404</v>
      </c>
      <c r="K180" s="181"/>
      <c r="L180" s="183">
        <v>45261</v>
      </c>
      <c r="M180" s="183">
        <v>45262</v>
      </c>
      <c r="N180" s="181" t="s">
        <v>2241</v>
      </c>
      <c r="O180" s="180" t="s">
        <v>1412</v>
      </c>
      <c r="P180" s="180" t="s">
        <v>1405</v>
      </c>
      <c r="Q180" s="181" t="s">
        <v>1359</v>
      </c>
      <c r="R180" s="184" t="s">
        <v>1752</v>
      </c>
      <c r="S180" s="171" t="s">
        <v>7</v>
      </c>
      <c r="T180" s="171" t="s">
        <v>260</v>
      </c>
      <c r="U180" s="171" t="s">
        <v>29</v>
      </c>
      <c r="X180" s="171" t="s">
        <v>2245</v>
      </c>
    </row>
    <row r="181" spans="1:24" s="171" customFormat="1" ht="48.6">
      <c r="A181" s="180" t="s">
        <v>2248</v>
      </c>
      <c r="B181" s="181" t="s">
        <v>2035</v>
      </c>
      <c r="C181" s="181" t="s">
        <v>176</v>
      </c>
      <c r="D181" s="181" t="s">
        <v>2213</v>
      </c>
      <c r="E181" s="181" t="s">
        <v>2249</v>
      </c>
      <c r="F181" s="182" t="s">
        <v>2250</v>
      </c>
      <c r="G181" s="181" t="s">
        <v>2239</v>
      </c>
      <c r="H181" s="181"/>
      <c r="I181" s="181" t="s">
        <v>2240</v>
      </c>
      <c r="J181" s="181" t="s">
        <v>1404</v>
      </c>
      <c r="K181" s="181"/>
      <c r="L181" s="183">
        <v>45261</v>
      </c>
      <c r="M181" s="183">
        <v>45262</v>
      </c>
      <c r="N181" s="181" t="s">
        <v>2241</v>
      </c>
      <c r="O181" s="180" t="s">
        <v>1412</v>
      </c>
      <c r="P181" s="180" t="s">
        <v>1405</v>
      </c>
      <c r="Q181" s="181" t="s">
        <v>1359</v>
      </c>
      <c r="R181" s="184" t="s">
        <v>1752</v>
      </c>
      <c r="S181" s="171" t="s">
        <v>7</v>
      </c>
      <c r="T181" s="171" t="s">
        <v>260</v>
      </c>
      <c r="U181" s="171" t="s">
        <v>29</v>
      </c>
      <c r="X181" s="171" t="s">
        <v>2248</v>
      </c>
    </row>
    <row r="182" spans="1:24" s="171" customFormat="1" ht="82.2">
      <c r="A182" s="180" t="s">
        <v>2251</v>
      </c>
      <c r="B182" s="181" t="s">
        <v>2035</v>
      </c>
      <c r="C182" s="181" t="s">
        <v>2689</v>
      </c>
      <c r="D182" s="181" t="s">
        <v>2213</v>
      </c>
      <c r="E182" s="181" t="s">
        <v>2252</v>
      </c>
      <c r="F182" s="182" t="s">
        <v>2253</v>
      </c>
      <c r="G182" s="181" t="s">
        <v>2133</v>
      </c>
      <c r="H182" s="181"/>
      <c r="I182" s="181" t="s">
        <v>2134</v>
      </c>
      <c r="J182" s="181" t="s">
        <v>1404</v>
      </c>
      <c r="K182" s="181"/>
      <c r="L182" s="183">
        <v>45166</v>
      </c>
      <c r="M182" s="183">
        <v>45167</v>
      </c>
      <c r="N182" s="181" t="s">
        <v>2241</v>
      </c>
      <c r="O182" s="180" t="s">
        <v>1412</v>
      </c>
      <c r="P182" s="180" t="s">
        <v>1405</v>
      </c>
      <c r="Q182" s="181" t="s">
        <v>1359</v>
      </c>
      <c r="R182" s="184" t="s">
        <v>2136</v>
      </c>
      <c r="S182" s="171" t="s">
        <v>7</v>
      </c>
      <c r="T182" s="171" t="s">
        <v>260</v>
      </c>
      <c r="U182" s="171" t="s">
        <v>18</v>
      </c>
      <c r="X182" s="171" t="s">
        <v>2251</v>
      </c>
    </row>
    <row r="183" spans="1:24" s="171" customFormat="1" ht="32.4">
      <c r="A183" s="180" t="s">
        <v>2254</v>
      </c>
      <c r="B183" s="181" t="s">
        <v>2035</v>
      </c>
      <c r="C183" s="181" t="s">
        <v>176</v>
      </c>
      <c r="D183" s="181" t="s">
        <v>2213</v>
      </c>
      <c r="E183" s="191" t="s">
        <v>2255</v>
      </c>
      <c r="F183" s="182" t="s">
        <v>2256</v>
      </c>
      <c r="G183" s="181" t="s">
        <v>1727</v>
      </c>
      <c r="H183" s="181"/>
      <c r="I183" s="181" t="s">
        <v>1728</v>
      </c>
      <c r="J183" s="181" t="s">
        <v>1411</v>
      </c>
      <c r="K183" s="181"/>
      <c r="L183" s="183">
        <v>45017</v>
      </c>
      <c r="M183" s="183">
        <v>45021</v>
      </c>
      <c r="N183" s="181" t="s">
        <v>2218</v>
      </c>
      <c r="O183" s="180" t="s">
        <v>1405</v>
      </c>
      <c r="P183" s="180" t="s">
        <v>1405</v>
      </c>
      <c r="Q183" s="181" t="s">
        <v>1364</v>
      </c>
      <c r="R183" s="184" t="s">
        <v>1729</v>
      </c>
      <c r="S183" s="171" t="s">
        <v>7</v>
      </c>
      <c r="T183" s="171" t="s">
        <v>260</v>
      </c>
      <c r="U183" s="171" t="s">
        <v>9</v>
      </c>
      <c r="X183" s="171" t="s">
        <v>2254</v>
      </c>
    </row>
    <row r="184" spans="1:24" s="171" customFormat="1" ht="64.8">
      <c r="A184" s="180" t="s">
        <v>2257</v>
      </c>
      <c r="B184" s="181" t="s">
        <v>2035</v>
      </c>
      <c r="C184" s="181" t="s">
        <v>176</v>
      </c>
      <c r="D184" s="181" t="s">
        <v>2213</v>
      </c>
      <c r="E184" s="181" t="s">
        <v>2258</v>
      </c>
      <c r="F184" s="182" t="s">
        <v>2259</v>
      </c>
      <c r="G184" s="181" t="s">
        <v>2260</v>
      </c>
      <c r="H184" s="181"/>
      <c r="I184" s="181" t="s">
        <v>2134</v>
      </c>
      <c r="J184" s="181" t="s">
        <v>1404</v>
      </c>
      <c r="K184" s="181"/>
      <c r="L184" s="183">
        <v>45166</v>
      </c>
      <c r="M184" s="183">
        <v>45167</v>
      </c>
      <c r="N184" s="181" t="s">
        <v>2228</v>
      </c>
      <c r="O184" s="180" t="s">
        <v>1412</v>
      </c>
      <c r="P184" s="180" t="s">
        <v>1405</v>
      </c>
      <c r="Q184" s="181" t="s">
        <v>1359</v>
      </c>
      <c r="R184" s="184" t="s">
        <v>2142</v>
      </c>
      <c r="S184" s="171" t="s">
        <v>7</v>
      </c>
      <c r="T184" s="171" t="s">
        <v>260</v>
      </c>
      <c r="U184" s="171" t="s">
        <v>18</v>
      </c>
      <c r="X184" s="171" t="s">
        <v>2257</v>
      </c>
    </row>
    <row r="185" spans="1:24" ht="32.4">
      <c r="A185" s="96"/>
      <c r="B185" s="97"/>
      <c r="C185" s="197" t="s">
        <v>2690</v>
      </c>
      <c r="D185" s="103"/>
      <c r="E185" s="103"/>
      <c r="F185" s="103"/>
      <c r="G185" s="103"/>
      <c r="H185" s="98"/>
      <c r="I185" s="99" t="s">
        <v>2688</v>
      </c>
      <c r="J185" s="99" t="s">
        <v>2655</v>
      </c>
      <c r="K185" s="100"/>
      <c r="L185" s="103"/>
      <c r="M185" s="103"/>
      <c r="N185" s="96"/>
      <c r="O185" s="96"/>
      <c r="P185" s="96"/>
      <c r="Q185" s="96"/>
      <c r="R185" s="101"/>
    </row>
    <row r="186" spans="1:24" s="171" customFormat="1" ht="48.6">
      <c r="A186" s="180" t="s">
        <v>2261</v>
      </c>
      <c r="B186" s="181" t="s">
        <v>2035</v>
      </c>
      <c r="C186" s="181" t="s">
        <v>38</v>
      </c>
      <c r="D186" s="181" t="s">
        <v>2262</v>
      </c>
      <c r="E186" s="181" t="s">
        <v>2263</v>
      </c>
      <c r="F186" s="182" t="s">
        <v>2181</v>
      </c>
      <c r="G186" s="181" t="s">
        <v>2264</v>
      </c>
      <c r="H186" s="181"/>
      <c r="I186" s="181" t="s">
        <v>2183</v>
      </c>
      <c r="J186" s="181" t="s">
        <v>1404</v>
      </c>
      <c r="K186" s="181"/>
      <c r="L186" s="183">
        <v>45071</v>
      </c>
      <c r="M186" s="183">
        <v>45074</v>
      </c>
      <c r="N186" s="181" t="s">
        <v>7</v>
      </c>
      <c r="O186" s="180" t="s">
        <v>1412</v>
      </c>
      <c r="P186" s="180" t="s">
        <v>1412</v>
      </c>
      <c r="Q186" s="181" t="s">
        <v>1359</v>
      </c>
      <c r="R186" s="184" t="s">
        <v>2184</v>
      </c>
      <c r="S186" s="171" t="s">
        <v>7</v>
      </c>
      <c r="T186" s="171" t="s">
        <v>260</v>
      </c>
      <c r="U186" s="171" t="s">
        <v>1444</v>
      </c>
      <c r="X186" s="171" t="s">
        <v>2261</v>
      </c>
    </row>
    <row r="187" spans="1:24" s="171" customFormat="1" ht="48.6">
      <c r="A187" s="180" t="s">
        <v>2265</v>
      </c>
      <c r="B187" s="181" t="s">
        <v>2035</v>
      </c>
      <c r="C187" s="181" t="s">
        <v>38</v>
      </c>
      <c r="D187" s="181" t="s">
        <v>2262</v>
      </c>
      <c r="E187" s="181" t="s">
        <v>2186</v>
      </c>
      <c r="F187" s="182" t="s">
        <v>2187</v>
      </c>
      <c r="G187" s="181" t="s">
        <v>2196</v>
      </c>
      <c r="H187" s="181"/>
      <c r="I187" s="181" t="s">
        <v>2183</v>
      </c>
      <c r="J187" s="181" t="s">
        <v>1404</v>
      </c>
      <c r="K187" s="181"/>
      <c r="L187" s="183">
        <v>45071</v>
      </c>
      <c r="M187" s="183">
        <v>45074</v>
      </c>
      <c r="N187" s="181" t="s">
        <v>7</v>
      </c>
      <c r="O187" s="180" t="s">
        <v>1412</v>
      </c>
      <c r="P187" s="180" t="s">
        <v>1412</v>
      </c>
      <c r="Q187" s="181" t="s">
        <v>1359</v>
      </c>
      <c r="R187" s="184" t="s">
        <v>2184</v>
      </c>
      <c r="S187" s="171" t="s">
        <v>7</v>
      </c>
      <c r="T187" s="171" t="s">
        <v>260</v>
      </c>
      <c r="U187" s="171" t="s">
        <v>1444</v>
      </c>
      <c r="X187" s="171" t="s">
        <v>2265</v>
      </c>
    </row>
    <row r="188" spans="1:24" s="171" customFormat="1" ht="48.6">
      <c r="A188" s="180" t="s">
        <v>2266</v>
      </c>
      <c r="B188" s="181" t="s">
        <v>2035</v>
      </c>
      <c r="C188" s="181" t="s">
        <v>38</v>
      </c>
      <c r="D188" s="181" t="s">
        <v>2262</v>
      </c>
      <c r="E188" s="181" t="s">
        <v>2267</v>
      </c>
      <c r="F188" s="182" t="s">
        <v>2268</v>
      </c>
      <c r="G188" s="181" t="s">
        <v>2269</v>
      </c>
      <c r="H188" s="181"/>
      <c r="I188" s="181" t="s">
        <v>2270</v>
      </c>
      <c r="J188" s="181" t="s">
        <v>1404</v>
      </c>
      <c r="K188" s="181"/>
      <c r="L188" s="183">
        <v>45072</v>
      </c>
      <c r="M188" s="183">
        <v>45072</v>
      </c>
      <c r="N188" s="181" t="s">
        <v>7</v>
      </c>
      <c r="O188" s="180" t="s">
        <v>1412</v>
      </c>
      <c r="P188" s="180" t="s">
        <v>1412</v>
      </c>
      <c r="Q188" s="181" t="s">
        <v>1359</v>
      </c>
      <c r="R188" s="184" t="s">
        <v>2271</v>
      </c>
      <c r="S188" s="171" t="s">
        <v>7</v>
      </c>
      <c r="T188" s="171" t="s">
        <v>260</v>
      </c>
      <c r="U188" s="171" t="s">
        <v>1444</v>
      </c>
      <c r="X188" s="171" t="s">
        <v>2266</v>
      </c>
    </row>
    <row r="189" spans="1:24" s="171" customFormat="1" ht="32.4">
      <c r="A189" s="180" t="s">
        <v>2272</v>
      </c>
      <c r="B189" s="181" t="s">
        <v>2035</v>
      </c>
      <c r="C189" s="181" t="s">
        <v>38</v>
      </c>
      <c r="D189" s="181" t="s">
        <v>2273</v>
      </c>
      <c r="E189" s="191" t="s">
        <v>2274</v>
      </c>
      <c r="F189" s="182" t="s">
        <v>2275</v>
      </c>
      <c r="G189" s="181" t="s">
        <v>2276</v>
      </c>
      <c r="H189" s="181"/>
      <c r="I189" s="181" t="s">
        <v>2277</v>
      </c>
      <c r="J189" s="181" t="s">
        <v>1411</v>
      </c>
      <c r="K189" s="181"/>
      <c r="L189" s="183">
        <v>45068</v>
      </c>
      <c r="M189" s="183">
        <v>45071</v>
      </c>
      <c r="N189" s="181" t="s">
        <v>7</v>
      </c>
      <c r="O189" s="180" t="s">
        <v>1405</v>
      </c>
      <c r="P189" s="180" t="s">
        <v>1405</v>
      </c>
      <c r="Q189" s="181" t="s">
        <v>1364</v>
      </c>
      <c r="R189" s="184" t="s">
        <v>2278</v>
      </c>
      <c r="S189" s="171" t="s">
        <v>7</v>
      </c>
      <c r="T189" s="171" t="s">
        <v>260</v>
      </c>
      <c r="U189" s="171" t="s">
        <v>1444</v>
      </c>
      <c r="X189" s="171" t="s">
        <v>2272</v>
      </c>
    </row>
    <row r="190" spans="1:24" s="171" customFormat="1" ht="48.6">
      <c r="A190" s="180" t="s">
        <v>2279</v>
      </c>
      <c r="B190" s="181" t="s">
        <v>2035</v>
      </c>
      <c r="C190" s="181" t="s">
        <v>38</v>
      </c>
      <c r="D190" s="181" t="s">
        <v>2273</v>
      </c>
      <c r="E190" s="181" t="s">
        <v>2280</v>
      </c>
      <c r="F190" s="190" t="s">
        <v>2281</v>
      </c>
      <c r="G190" s="181" t="s">
        <v>2282</v>
      </c>
      <c r="H190" s="181"/>
      <c r="I190" s="181" t="s">
        <v>2283</v>
      </c>
      <c r="J190" s="181" t="s">
        <v>1411</v>
      </c>
      <c r="K190" s="181"/>
      <c r="L190" s="183">
        <v>45250</v>
      </c>
      <c r="M190" s="183">
        <v>45253</v>
      </c>
      <c r="N190" s="181" t="s">
        <v>2284</v>
      </c>
      <c r="O190" s="180" t="s">
        <v>1405</v>
      </c>
      <c r="P190" s="180" t="s">
        <v>1405</v>
      </c>
      <c r="Q190" s="181" t="s">
        <v>1364</v>
      </c>
      <c r="R190" s="184" t="s">
        <v>2285</v>
      </c>
      <c r="S190" s="171" t="s">
        <v>2286</v>
      </c>
      <c r="T190" s="171" t="s">
        <v>260</v>
      </c>
      <c r="U190" s="171" t="s">
        <v>13</v>
      </c>
      <c r="X190" s="171" t="s">
        <v>2279</v>
      </c>
    </row>
    <row r="191" spans="1:24" s="171" customFormat="1" ht="48.6">
      <c r="A191" s="180" t="s">
        <v>2287</v>
      </c>
      <c r="B191" s="181" t="s">
        <v>2035</v>
      </c>
      <c r="C191" s="181" t="s">
        <v>38</v>
      </c>
      <c r="D191" s="181" t="s">
        <v>2288</v>
      </c>
      <c r="E191" s="191" t="s">
        <v>2289</v>
      </c>
      <c r="F191" s="182" t="s">
        <v>2290</v>
      </c>
      <c r="G191" s="181" t="s">
        <v>2291</v>
      </c>
      <c r="H191" s="181"/>
      <c r="I191" s="181" t="s">
        <v>1470</v>
      </c>
      <c r="J191" s="181" t="s">
        <v>1411</v>
      </c>
      <c r="K191" s="181"/>
      <c r="L191" s="183">
        <v>45037</v>
      </c>
      <c r="M191" s="183">
        <v>45041</v>
      </c>
      <c r="N191" s="181" t="s">
        <v>2292</v>
      </c>
      <c r="O191" s="180" t="s">
        <v>1405</v>
      </c>
      <c r="P191" s="180" t="s">
        <v>1405</v>
      </c>
      <c r="Q191" s="181" t="s">
        <v>1364</v>
      </c>
      <c r="R191" s="184" t="s">
        <v>2293</v>
      </c>
      <c r="S191" s="171" t="s">
        <v>7</v>
      </c>
      <c r="T191" s="171" t="s">
        <v>260</v>
      </c>
      <c r="U191" s="171" t="s">
        <v>9</v>
      </c>
      <c r="X191" s="171" t="s">
        <v>2287</v>
      </c>
    </row>
    <row r="192" spans="1:24" s="171" customFormat="1" ht="48.6">
      <c r="A192" s="180" t="s">
        <v>2294</v>
      </c>
      <c r="B192" s="181" t="s">
        <v>2035</v>
      </c>
      <c r="C192" s="181" t="s">
        <v>38</v>
      </c>
      <c r="D192" s="181" t="s">
        <v>2295</v>
      </c>
      <c r="E192" s="181" t="s">
        <v>2296</v>
      </c>
      <c r="F192" s="182" t="s">
        <v>2297</v>
      </c>
      <c r="G192" s="181" t="s">
        <v>2298</v>
      </c>
      <c r="H192" s="181"/>
      <c r="I192" s="181" t="s">
        <v>2227</v>
      </c>
      <c r="J192" s="181" t="s">
        <v>1411</v>
      </c>
      <c r="K192" s="181"/>
      <c r="L192" s="183">
        <v>45124</v>
      </c>
      <c r="M192" s="183">
        <v>45126</v>
      </c>
      <c r="N192" s="181" t="s">
        <v>2299</v>
      </c>
      <c r="O192" s="180" t="s">
        <v>1412</v>
      </c>
      <c r="P192" s="180" t="s">
        <v>1405</v>
      </c>
      <c r="Q192" s="181" t="s">
        <v>1364</v>
      </c>
      <c r="R192" s="184" t="s">
        <v>2229</v>
      </c>
      <c r="S192" s="171" t="s">
        <v>7</v>
      </c>
      <c r="T192" s="171" t="s">
        <v>260</v>
      </c>
      <c r="U192" s="171" t="s">
        <v>73</v>
      </c>
      <c r="X192" s="171" t="s">
        <v>2294</v>
      </c>
    </row>
    <row r="193" spans="1:24" s="171" customFormat="1" ht="48.6">
      <c r="A193" s="180" t="s">
        <v>2300</v>
      </c>
      <c r="B193" s="181" t="s">
        <v>2035</v>
      </c>
      <c r="C193" s="181" t="s">
        <v>38</v>
      </c>
      <c r="D193" s="181" t="s">
        <v>2301</v>
      </c>
      <c r="E193" s="181" t="s">
        <v>2302</v>
      </c>
      <c r="F193" s="182" t="s">
        <v>2303</v>
      </c>
      <c r="G193" s="181" t="s">
        <v>2304</v>
      </c>
      <c r="H193" s="181"/>
      <c r="I193" s="181" t="s">
        <v>2305</v>
      </c>
      <c r="J193" s="181" t="s">
        <v>1411</v>
      </c>
      <c r="K193" s="181"/>
      <c r="L193" s="183">
        <v>45218</v>
      </c>
      <c r="M193" s="183">
        <v>45219</v>
      </c>
      <c r="N193" s="181" t="s">
        <v>7</v>
      </c>
      <c r="O193" s="180" t="s">
        <v>1412</v>
      </c>
      <c r="P193" s="180" t="s">
        <v>1405</v>
      </c>
      <c r="Q193" s="181" t="s">
        <v>1364</v>
      </c>
      <c r="R193" s="184" t="s">
        <v>2306</v>
      </c>
      <c r="S193" s="171" t="s">
        <v>7</v>
      </c>
      <c r="T193" s="171" t="s">
        <v>260</v>
      </c>
      <c r="U193" s="171" t="s">
        <v>6</v>
      </c>
      <c r="X193" s="171" t="s">
        <v>2300</v>
      </c>
    </row>
    <row r="194" spans="1:24" s="171" customFormat="1" ht="97.2">
      <c r="A194" s="180" t="s">
        <v>2307</v>
      </c>
      <c r="B194" s="181" t="s">
        <v>2035</v>
      </c>
      <c r="C194" s="181" t="s">
        <v>38</v>
      </c>
      <c r="D194" s="181" t="s">
        <v>2301</v>
      </c>
      <c r="E194" s="181" t="s">
        <v>2308</v>
      </c>
      <c r="F194" s="182" t="s">
        <v>2309</v>
      </c>
      <c r="G194" s="181" t="s">
        <v>2310</v>
      </c>
      <c r="H194" s="181"/>
      <c r="I194" s="181" t="s">
        <v>2305</v>
      </c>
      <c r="J194" s="181" t="s">
        <v>1411</v>
      </c>
      <c r="K194" s="181"/>
      <c r="L194" s="183">
        <v>45218</v>
      </c>
      <c r="M194" s="183">
        <v>45219</v>
      </c>
      <c r="N194" s="181" t="s">
        <v>7</v>
      </c>
      <c r="O194" s="180" t="s">
        <v>1412</v>
      </c>
      <c r="P194" s="180" t="s">
        <v>1412</v>
      </c>
      <c r="Q194" s="181" t="s">
        <v>1364</v>
      </c>
      <c r="R194" s="184" t="s">
        <v>2306</v>
      </c>
      <c r="S194" s="171" t="s">
        <v>7</v>
      </c>
      <c r="T194" s="171" t="s">
        <v>260</v>
      </c>
      <c r="U194" s="171" t="s">
        <v>6</v>
      </c>
      <c r="X194" s="171" t="s">
        <v>2307</v>
      </c>
    </row>
    <row r="195" spans="1:24" s="171" customFormat="1" ht="64.8">
      <c r="A195" s="180" t="s">
        <v>2311</v>
      </c>
      <c r="B195" s="181" t="s">
        <v>2035</v>
      </c>
      <c r="C195" s="181" t="s">
        <v>38</v>
      </c>
      <c r="D195" s="181" t="s">
        <v>2301</v>
      </c>
      <c r="E195" s="181" t="s">
        <v>2312</v>
      </c>
      <c r="F195" s="182" t="s">
        <v>2313</v>
      </c>
      <c r="G195" s="181" t="s">
        <v>2314</v>
      </c>
      <c r="H195" s="181"/>
      <c r="I195" s="181" t="s">
        <v>2315</v>
      </c>
      <c r="J195" s="181" t="s">
        <v>1411</v>
      </c>
      <c r="K195" s="181"/>
      <c r="L195" s="183">
        <v>45242</v>
      </c>
      <c r="M195" s="183">
        <v>45247</v>
      </c>
      <c r="N195" s="181" t="s">
        <v>7</v>
      </c>
      <c r="O195" s="180" t="s">
        <v>1412</v>
      </c>
      <c r="P195" s="180" t="s">
        <v>1412</v>
      </c>
      <c r="Q195" s="181" t="s">
        <v>1364</v>
      </c>
      <c r="R195" s="184" t="s">
        <v>2316</v>
      </c>
      <c r="S195" s="171" t="s">
        <v>7</v>
      </c>
      <c r="T195" s="171" t="s">
        <v>260</v>
      </c>
      <c r="U195" s="171" t="s">
        <v>13</v>
      </c>
      <c r="X195" s="171" t="s">
        <v>2311</v>
      </c>
    </row>
    <row r="196" spans="1:24" s="171" customFormat="1" ht="48.6">
      <c r="A196" s="180" t="s">
        <v>2317</v>
      </c>
      <c r="B196" s="181" t="s">
        <v>2035</v>
      </c>
      <c r="C196" s="181" t="s">
        <v>38</v>
      </c>
      <c r="D196" s="181" t="s">
        <v>2301</v>
      </c>
      <c r="E196" s="181" t="s">
        <v>2318</v>
      </c>
      <c r="F196" s="182" t="s">
        <v>2319</v>
      </c>
      <c r="G196" s="181" t="s">
        <v>2314</v>
      </c>
      <c r="H196" s="181"/>
      <c r="I196" s="181" t="s">
        <v>2315</v>
      </c>
      <c r="J196" s="181" t="s">
        <v>1411</v>
      </c>
      <c r="K196" s="181"/>
      <c r="L196" s="183">
        <v>45242</v>
      </c>
      <c r="M196" s="183">
        <v>45247</v>
      </c>
      <c r="N196" s="181" t="s">
        <v>7</v>
      </c>
      <c r="O196" s="180" t="s">
        <v>1412</v>
      </c>
      <c r="P196" s="180" t="s">
        <v>1405</v>
      </c>
      <c r="Q196" s="181" t="s">
        <v>1364</v>
      </c>
      <c r="R196" s="184" t="s">
        <v>2316</v>
      </c>
      <c r="S196" s="171" t="s">
        <v>7</v>
      </c>
      <c r="T196" s="171" t="s">
        <v>260</v>
      </c>
      <c r="U196" s="171" t="s">
        <v>13</v>
      </c>
      <c r="X196" s="171" t="s">
        <v>2317</v>
      </c>
    </row>
    <row r="197" spans="1:24" s="171" customFormat="1" ht="48.6">
      <c r="A197" s="180" t="s">
        <v>2320</v>
      </c>
      <c r="B197" s="181" t="s">
        <v>2035</v>
      </c>
      <c r="C197" s="181" t="s">
        <v>38</v>
      </c>
      <c r="D197" s="181" t="s">
        <v>2321</v>
      </c>
      <c r="E197" s="181" t="s">
        <v>2322</v>
      </c>
      <c r="F197" s="182" t="s">
        <v>2323</v>
      </c>
      <c r="G197" s="181" t="s">
        <v>2324</v>
      </c>
      <c r="H197" s="181"/>
      <c r="I197" s="181" t="s">
        <v>2305</v>
      </c>
      <c r="J197" s="181" t="s">
        <v>1411</v>
      </c>
      <c r="K197" s="181"/>
      <c r="L197" s="183">
        <v>45218</v>
      </c>
      <c r="M197" s="183">
        <v>45219</v>
      </c>
      <c r="N197" s="181" t="s">
        <v>7</v>
      </c>
      <c r="O197" s="180" t="s">
        <v>1412</v>
      </c>
      <c r="P197" s="180" t="s">
        <v>1405</v>
      </c>
      <c r="Q197" s="181" t="s">
        <v>1364</v>
      </c>
      <c r="R197" s="184" t="s">
        <v>2306</v>
      </c>
      <c r="S197" s="171" t="s">
        <v>7</v>
      </c>
      <c r="T197" s="171" t="s">
        <v>260</v>
      </c>
      <c r="U197" s="171" t="s">
        <v>6</v>
      </c>
      <c r="X197" s="171" t="s">
        <v>2320</v>
      </c>
    </row>
    <row r="198" spans="1:24" s="171" customFormat="1" ht="97.2">
      <c r="A198" s="180" t="s">
        <v>2325</v>
      </c>
      <c r="B198" s="181" t="s">
        <v>2035</v>
      </c>
      <c r="C198" s="181" t="s">
        <v>38</v>
      </c>
      <c r="D198" s="181" t="s">
        <v>2321</v>
      </c>
      <c r="E198" s="181" t="s">
        <v>2326</v>
      </c>
      <c r="F198" s="182" t="s">
        <v>2309</v>
      </c>
      <c r="G198" s="181" t="s">
        <v>2324</v>
      </c>
      <c r="H198" s="181"/>
      <c r="I198" s="181" t="s">
        <v>2305</v>
      </c>
      <c r="J198" s="181" t="s">
        <v>1411</v>
      </c>
      <c r="K198" s="181"/>
      <c r="L198" s="183">
        <v>45218</v>
      </c>
      <c r="M198" s="183">
        <v>45219</v>
      </c>
      <c r="N198" s="181" t="s">
        <v>7</v>
      </c>
      <c r="O198" s="180" t="s">
        <v>1412</v>
      </c>
      <c r="P198" s="180" t="s">
        <v>1412</v>
      </c>
      <c r="Q198" s="181" t="s">
        <v>1364</v>
      </c>
      <c r="R198" s="184" t="s">
        <v>2306</v>
      </c>
      <c r="S198" s="171" t="s">
        <v>7</v>
      </c>
      <c r="T198" s="171" t="s">
        <v>260</v>
      </c>
      <c r="U198" s="171" t="s">
        <v>6</v>
      </c>
      <c r="X198" s="171" t="s">
        <v>2325</v>
      </c>
    </row>
    <row r="199" spans="1:24" s="171" customFormat="1" ht="64.8">
      <c r="A199" s="180" t="s">
        <v>2327</v>
      </c>
      <c r="B199" s="181" t="s">
        <v>2035</v>
      </c>
      <c r="C199" s="181" t="s">
        <v>2691</v>
      </c>
      <c r="D199" s="181" t="s">
        <v>2321</v>
      </c>
      <c r="E199" s="181" t="s">
        <v>2328</v>
      </c>
      <c r="F199" s="182" t="s">
        <v>2313</v>
      </c>
      <c r="G199" s="181" t="s">
        <v>2314</v>
      </c>
      <c r="H199" s="181"/>
      <c r="I199" s="181" t="s">
        <v>2315</v>
      </c>
      <c r="J199" s="181" t="s">
        <v>1411</v>
      </c>
      <c r="K199" s="181"/>
      <c r="L199" s="183">
        <v>45242</v>
      </c>
      <c r="M199" s="183">
        <v>45247</v>
      </c>
      <c r="N199" s="181" t="s">
        <v>7</v>
      </c>
      <c r="O199" s="180" t="s">
        <v>1412</v>
      </c>
      <c r="P199" s="180" t="s">
        <v>1405</v>
      </c>
      <c r="Q199" s="181" t="s">
        <v>1364</v>
      </c>
      <c r="R199" s="184" t="s">
        <v>2316</v>
      </c>
      <c r="S199" s="171" t="s">
        <v>7</v>
      </c>
      <c r="T199" s="171" t="s">
        <v>260</v>
      </c>
      <c r="U199" s="171" t="s">
        <v>13</v>
      </c>
      <c r="X199" s="171" t="s">
        <v>2327</v>
      </c>
    </row>
    <row r="200" spans="1:24" ht="32.4">
      <c r="A200" s="96"/>
      <c r="B200" s="97"/>
      <c r="C200" s="197" t="s">
        <v>2692</v>
      </c>
      <c r="D200" s="103"/>
      <c r="E200" s="103"/>
      <c r="F200" s="103"/>
      <c r="G200" s="103"/>
      <c r="H200" s="98"/>
      <c r="I200" s="99" t="s">
        <v>2693</v>
      </c>
      <c r="J200" s="99" t="s">
        <v>2694</v>
      </c>
      <c r="K200" s="100"/>
      <c r="L200" s="103"/>
      <c r="M200" s="103"/>
      <c r="N200" s="96"/>
      <c r="O200" s="96"/>
      <c r="P200" s="96"/>
      <c r="Q200" s="96"/>
      <c r="R200" s="101"/>
    </row>
    <row r="201" spans="1:24" s="171" customFormat="1" ht="62.4">
      <c r="A201" s="193" t="s">
        <v>2329</v>
      </c>
      <c r="B201" s="194" t="s">
        <v>2330</v>
      </c>
      <c r="C201" s="194" t="s">
        <v>2695</v>
      </c>
      <c r="D201" s="189" t="s">
        <v>2331</v>
      </c>
      <c r="E201" s="194" t="s">
        <v>2332</v>
      </c>
      <c r="F201" s="194" t="s">
        <v>2333</v>
      </c>
      <c r="G201" s="181" t="s">
        <v>1494</v>
      </c>
      <c r="H201" s="181"/>
      <c r="I201" s="181" t="s">
        <v>1495</v>
      </c>
      <c r="J201" s="181" t="s">
        <v>1404</v>
      </c>
      <c r="K201" s="181"/>
      <c r="L201" s="183">
        <v>45052</v>
      </c>
      <c r="M201" s="183">
        <v>45052</v>
      </c>
      <c r="N201" s="181" t="s">
        <v>7</v>
      </c>
      <c r="O201" s="180"/>
      <c r="P201" s="180"/>
      <c r="Q201" s="181" t="s">
        <v>1359</v>
      </c>
      <c r="R201" s="189"/>
      <c r="S201" s="173"/>
      <c r="T201" s="173"/>
      <c r="U201" s="173"/>
      <c r="V201" s="173"/>
      <c r="W201" s="173"/>
      <c r="X201" s="176" t="s">
        <v>2329</v>
      </c>
    </row>
    <row r="202" spans="1:24" ht="32.4">
      <c r="A202" s="96"/>
      <c r="B202" s="97"/>
      <c r="C202" s="197" t="s">
        <v>2696</v>
      </c>
      <c r="D202" s="103"/>
      <c r="E202" s="103"/>
      <c r="F202" s="103"/>
      <c r="G202" s="103"/>
      <c r="H202" s="98"/>
      <c r="I202" s="99" t="s">
        <v>2697</v>
      </c>
      <c r="J202" s="99" t="s">
        <v>2698</v>
      </c>
      <c r="K202" s="100"/>
      <c r="L202" s="103"/>
      <c r="M202" s="103"/>
      <c r="N202" s="96"/>
      <c r="O202" s="96"/>
      <c r="P202" s="96"/>
      <c r="Q202" s="96"/>
      <c r="R202" s="101"/>
    </row>
    <row r="203" spans="1:24" s="171" customFormat="1" ht="62.4">
      <c r="A203" s="187" t="s">
        <v>2334</v>
      </c>
      <c r="B203" s="194" t="s">
        <v>2330</v>
      </c>
      <c r="C203" s="188" t="s">
        <v>77</v>
      </c>
      <c r="D203" s="189" t="s">
        <v>2335</v>
      </c>
      <c r="E203" s="188" t="s">
        <v>2336</v>
      </c>
      <c r="F203" s="188" t="s">
        <v>2337</v>
      </c>
      <c r="G203" s="181" t="s">
        <v>1494</v>
      </c>
      <c r="H203" s="181"/>
      <c r="I203" s="181" t="s">
        <v>1495</v>
      </c>
      <c r="J203" s="181" t="s">
        <v>1404</v>
      </c>
      <c r="K203" s="181"/>
      <c r="L203" s="183">
        <v>45052</v>
      </c>
      <c r="M203" s="183">
        <v>45052</v>
      </c>
      <c r="N203" s="181" t="s">
        <v>7</v>
      </c>
      <c r="O203" s="180"/>
      <c r="P203" s="180"/>
      <c r="Q203" s="181" t="s">
        <v>1359</v>
      </c>
      <c r="R203" s="189"/>
      <c r="S203" s="173"/>
      <c r="T203" s="173"/>
      <c r="U203" s="173"/>
      <c r="V203" s="173"/>
      <c r="W203" s="173"/>
      <c r="X203" s="172" t="s">
        <v>2334</v>
      </c>
    </row>
    <row r="204" spans="1:24" s="171" customFormat="1" ht="62.4">
      <c r="A204" s="193" t="s">
        <v>2338</v>
      </c>
      <c r="B204" s="194" t="s">
        <v>2330</v>
      </c>
      <c r="C204" s="194" t="s">
        <v>77</v>
      </c>
      <c r="D204" s="189" t="s">
        <v>2335</v>
      </c>
      <c r="E204" s="194" t="s">
        <v>2339</v>
      </c>
      <c r="F204" s="194" t="s">
        <v>2340</v>
      </c>
      <c r="G204" s="181" t="s">
        <v>1494</v>
      </c>
      <c r="H204" s="181"/>
      <c r="I204" s="181" t="s">
        <v>1495</v>
      </c>
      <c r="J204" s="181" t="s">
        <v>1404</v>
      </c>
      <c r="K204" s="181"/>
      <c r="L204" s="183">
        <v>45052</v>
      </c>
      <c r="M204" s="183">
        <v>45052</v>
      </c>
      <c r="N204" s="181" t="s">
        <v>7</v>
      </c>
      <c r="O204" s="180"/>
      <c r="P204" s="180"/>
      <c r="Q204" s="181" t="s">
        <v>1359</v>
      </c>
      <c r="R204" s="189"/>
      <c r="S204" s="173"/>
      <c r="T204" s="173"/>
      <c r="U204" s="173"/>
      <c r="V204" s="173"/>
      <c r="W204" s="173"/>
      <c r="X204" s="176" t="s">
        <v>2338</v>
      </c>
    </row>
    <row r="205" spans="1:24" s="171" customFormat="1" ht="32.4">
      <c r="A205" s="180" t="s">
        <v>2341</v>
      </c>
      <c r="B205" s="181" t="s">
        <v>2330</v>
      </c>
      <c r="C205" s="181" t="s">
        <v>77</v>
      </c>
      <c r="D205" s="181" t="s">
        <v>2342</v>
      </c>
      <c r="E205" s="181" t="s">
        <v>2343</v>
      </c>
      <c r="F205" s="182" t="s">
        <v>2344</v>
      </c>
      <c r="G205" s="181" t="s">
        <v>2345</v>
      </c>
      <c r="H205" s="181"/>
      <c r="I205" s="181" t="s">
        <v>2346</v>
      </c>
      <c r="J205" s="181" t="s">
        <v>1404</v>
      </c>
      <c r="K205" s="181"/>
      <c r="L205" s="183">
        <v>45120</v>
      </c>
      <c r="M205" s="183">
        <v>45124</v>
      </c>
      <c r="N205" s="181" t="s">
        <v>7</v>
      </c>
      <c r="O205" s="180" t="s">
        <v>1405</v>
      </c>
      <c r="P205" s="180" t="s">
        <v>1405</v>
      </c>
      <c r="Q205" s="181" t="s">
        <v>1364</v>
      </c>
      <c r="R205" s="184" t="s">
        <v>2347</v>
      </c>
      <c r="S205" s="171" t="s">
        <v>7</v>
      </c>
      <c r="T205" s="171" t="s">
        <v>260</v>
      </c>
      <c r="U205" s="171" t="s">
        <v>73</v>
      </c>
      <c r="X205" s="171" t="s">
        <v>2341</v>
      </c>
    </row>
    <row r="206" spans="1:24" s="171" customFormat="1" ht="62.4">
      <c r="A206" s="193" t="s">
        <v>2348</v>
      </c>
      <c r="B206" s="194" t="s">
        <v>2330</v>
      </c>
      <c r="C206" s="194" t="s">
        <v>2349</v>
      </c>
      <c r="D206" s="189" t="s">
        <v>2350</v>
      </c>
      <c r="E206" s="194" t="s">
        <v>2351</v>
      </c>
      <c r="F206" s="194" t="s">
        <v>2352</v>
      </c>
      <c r="G206" s="181" t="s">
        <v>1494</v>
      </c>
      <c r="H206" s="181"/>
      <c r="I206" s="181" t="s">
        <v>1495</v>
      </c>
      <c r="J206" s="181" t="s">
        <v>1404</v>
      </c>
      <c r="K206" s="181"/>
      <c r="L206" s="183">
        <v>45052</v>
      </c>
      <c r="M206" s="183">
        <v>45052</v>
      </c>
      <c r="N206" s="181" t="s">
        <v>7</v>
      </c>
      <c r="O206" s="180"/>
      <c r="P206" s="180"/>
      <c r="Q206" s="181" t="s">
        <v>1359</v>
      </c>
      <c r="R206" s="189"/>
      <c r="S206" s="173"/>
      <c r="T206" s="173"/>
      <c r="U206" s="173"/>
      <c r="V206" s="173"/>
      <c r="W206" s="173"/>
      <c r="X206" s="176" t="s">
        <v>2348</v>
      </c>
    </row>
    <row r="207" spans="1:24" s="171" customFormat="1" ht="62.4">
      <c r="A207" s="193" t="s">
        <v>2353</v>
      </c>
      <c r="B207" s="194" t="s">
        <v>2330</v>
      </c>
      <c r="C207" s="194" t="s">
        <v>77</v>
      </c>
      <c r="D207" s="189" t="s">
        <v>2350</v>
      </c>
      <c r="E207" s="194" t="s">
        <v>2354</v>
      </c>
      <c r="F207" s="194" t="s">
        <v>2355</v>
      </c>
      <c r="G207" s="181" t="s">
        <v>1494</v>
      </c>
      <c r="H207" s="181"/>
      <c r="I207" s="181" t="s">
        <v>1495</v>
      </c>
      <c r="J207" s="181" t="s">
        <v>1404</v>
      </c>
      <c r="K207" s="181"/>
      <c r="L207" s="183">
        <v>45052</v>
      </c>
      <c r="M207" s="183">
        <v>45052</v>
      </c>
      <c r="N207" s="181" t="s">
        <v>7</v>
      </c>
      <c r="O207" s="180"/>
      <c r="P207" s="180"/>
      <c r="Q207" s="181" t="s">
        <v>1359</v>
      </c>
      <c r="R207" s="189"/>
      <c r="S207" s="173"/>
      <c r="T207" s="173"/>
      <c r="U207" s="173"/>
      <c r="V207" s="173"/>
      <c r="W207" s="173"/>
      <c r="X207" s="176" t="s">
        <v>2353</v>
      </c>
    </row>
    <row r="208" spans="1:24" s="171" customFormat="1" ht="62.4">
      <c r="A208" s="187" t="s">
        <v>2356</v>
      </c>
      <c r="B208" s="194" t="s">
        <v>2330</v>
      </c>
      <c r="C208" s="188" t="s">
        <v>2349</v>
      </c>
      <c r="D208" s="189" t="s">
        <v>2350</v>
      </c>
      <c r="E208" s="188" t="s">
        <v>2357</v>
      </c>
      <c r="F208" s="188" t="s">
        <v>2358</v>
      </c>
      <c r="G208" s="181" t="s">
        <v>1494</v>
      </c>
      <c r="H208" s="181"/>
      <c r="I208" s="181" t="s">
        <v>1495</v>
      </c>
      <c r="J208" s="181" t="s">
        <v>1404</v>
      </c>
      <c r="K208" s="181"/>
      <c r="L208" s="183">
        <v>45052</v>
      </c>
      <c r="M208" s="183">
        <v>45052</v>
      </c>
      <c r="N208" s="181" t="s">
        <v>7</v>
      </c>
      <c r="O208" s="180"/>
      <c r="P208" s="180"/>
      <c r="Q208" s="181" t="s">
        <v>1359</v>
      </c>
      <c r="R208" s="189"/>
      <c r="S208" s="173"/>
      <c r="T208" s="173"/>
      <c r="U208" s="173"/>
      <c r="V208" s="173"/>
      <c r="W208" s="173"/>
      <c r="X208" s="172" t="s">
        <v>2356</v>
      </c>
    </row>
    <row r="209" spans="1:24" s="171" customFormat="1" ht="62.4">
      <c r="A209" s="193" t="s">
        <v>2359</v>
      </c>
      <c r="B209" s="194" t="s">
        <v>2330</v>
      </c>
      <c r="C209" s="194" t="s">
        <v>77</v>
      </c>
      <c r="D209" s="189" t="s">
        <v>2350</v>
      </c>
      <c r="E209" s="194" t="s">
        <v>2360</v>
      </c>
      <c r="F209" s="194" t="s">
        <v>2361</v>
      </c>
      <c r="G209" s="181" t="s">
        <v>1494</v>
      </c>
      <c r="H209" s="181"/>
      <c r="I209" s="181" t="s">
        <v>1495</v>
      </c>
      <c r="J209" s="181" t="s">
        <v>1404</v>
      </c>
      <c r="K209" s="181"/>
      <c r="L209" s="183">
        <v>45052</v>
      </c>
      <c r="M209" s="183">
        <v>45052</v>
      </c>
      <c r="N209" s="181" t="s">
        <v>7</v>
      </c>
      <c r="O209" s="180"/>
      <c r="P209" s="180"/>
      <c r="Q209" s="181" t="s">
        <v>1359</v>
      </c>
      <c r="R209" s="189"/>
      <c r="S209" s="173"/>
      <c r="T209" s="173"/>
      <c r="U209" s="173"/>
      <c r="V209" s="173"/>
      <c r="W209" s="173"/>
      <c r="X209" s="176" t="s">
        <v>2359</v>
      </c>
    </row>
    <row r="210" spans="1:24" s="171" customFormat="1" ht="62.4">
      <c r="A210" s="193" t="s">
        <v>2362</v>
      </c>
      <c r="B210" s="194" t="s">
        <v>2330</v>
      </c>
      <c r="C210" s="194" t="s">
        <v>2349</v>
      </c>
      <c r="D210" s="189" t="s">
        <v>2350</v>
      </c>
      <c r="E210" s="194" t="s">
        <v>2363</v>
      </c>
      <c r="F210" s="194" t="s">
        <v>2364</v>
      </c>
      <c r="G210" s="181" t="s">
        <v>1494</v>
      </c>
      <c r="H210" s="181"/>
      <c r="I210" s="181" t="s">
        <v>1495</v>
      </c>
      <c r="J210" s="181" t="s">
        <v>1404</v>
      </c>
      <c r="K210" s="181"/>
      <c r="L210" s="183">
        <v>45052</v>
      </c>
      <c r="M210" s="183">
        <v>45052</v>
      </c>
      <c r="N210" s="181" t="s">
        <v>7</v>
      </c>
      <c r="O210" s="180"/>
      <c r="P210" s="180"/>
      <c r="Q210" s="181" t="s">
        <v>1359</v>
      </c>
      <c r="R210" s="189"/>
      <c r="S210" s="173"/>
      <c r="T210" s="173"/>
      <c r="U210" s="173"/>
      <c r="V210" s="173"/>
      <c r="W210" s="173"/>
      <c r="X210" s="176" t="s">
        <v>2362</v>
      </c>
    </row>
    <row r="211" spans="1:24" s="171" customFormat="1" ht="62.4">
      <c r="A211" s="193" t="s">
        <v>2365</v>
      </c>
      <c r="B211" s="194" t="s">
        <v>2330</v>
      </c>
      <c r="C211" s="194" t="s">
        <v>77</v>
      </c>
      <c r="D211" s="189" t="s">
        <v>2366</v>
      </c>
      <c r="E211" s="194" t="s">
        <v>2367</v>
      </c>
      <c r="F211" s="194" t="s">
        <v>2368</v>
      </c>
      <c r="G211" s="181" t="s">
        <v>1494</v>
      </c>
      <c r="H211" s="181"/>
      <c r="I211" s="181" t="s">
        <v>1495</v>
      </c>
      <c r="J211" s="181" t="s">
        <v>1404</v>
      </c>
      <c r="K211" s="181"/>
      <c r="L211" s="183">
        <v>45052</v>
      </c>
      <c r="M211" s="183">
        <v>45052</v>
      </c>
      <c r="N211" s="181" t="s">
        <v>7</v>
      </c>
      <c r="O211" s="180"/>
      <c r="P211" s="180"/>
      <c r="Q211" s="181" t="s">
        <v>1359</v>
      </c>
      <c r="R211" s="189"/>
      <c r="S211" s="173"/>
      <c r="T211" s="173"/>
      <c r="U211" s="173"/>
      <c r="V211" s="173"/>
      <c r="W211" s="173"/>
      <c r="X211" s="176" t="s">
        <v>2365</v>
      </c>
    </row>
    <row r="212" spans="1:24" s="171" customFormat="1" ht="62.4">
      <c r="A212" s="193" t="s">
        <v>2369</v>
      </c>
      <c r="B212" s="194" t="s">
        <v>2330</v>
      </c>
      <c r="C212" s="194" t="s">
        <v>77</v>
      </c>
      <c r="D212" s="189" t="s">
        <v>2366</v>
      </c>
      <c r="E212" s="194" t="s">
        <v>2370</v>
      </c>
      <c r="F212" s="194" t="s">
        <v>2371</v>
      </c>
      <c r="G212" s="181" t="s">
        <v>1494</v>
      </c>
      <c r="H212" s="181"/>
      <c r="I212" s="181" t="s">
        <v>1495</v>
      </c>
      <c r="J212" s="181" t="s">
        <v>1404</v>
      </c>
      <c r="K212" s="181"/>
      <c r="L212" s="183">
        <v>45052</v>
      </c>
      <c r="M212" s="183">
        <v>45052</v>
      </c>
      <c r="N212" s="181" t="s">
        <v>7</v>
      </c>
      <c r="O212" s="180"/>
      <c r="P212" s="180"/>
      <c r="Q212" s="181" t="s">
        <v>1359</v>
      </c>
      <c r="R212" s="189"/>
      <c r="S212" s="173"/>
      <c r="T212" s="173"/>
      <c r="U212" s="173"/>
      <c r="V212" s="173"/>
      <c r="W212" s="173"/>
      <c r="X212" s="176" t="s">
        <v>2369</v>
      </c>
    </row>
    <row r="213" spans="1:24" s="171" customFormat="1" ht="62.4">
      <c r="A213" s="187" t="s">
        <v>2372</v>
      </c>
      <c r="B213" s="194" t="s">
        <v>2330</v>
      </c>
      <c r="C213" s="188" t="s">
        <v>77</v>
      </c>
      <c r="D213" s="189" t="s">
        <v>2366</v>
      </c>
      <c r="E213" s="188" t="s">
        <v>2373</v>
      </c>
      <c r="F213" s="188" t="s">
        <v>2374</v>
      </c>
      <c r="G213" s="181" t="s">
        <v>1494</v>
      </c>
      <c r="H213" s="181"/>
      <c r="I213" s="181" t="s">
        <v>1495</v>
      </c>
      <c r="J213" s="181" t="s">
        <v>1404</v>
      </c>
      <c r="K213" s="181"/>
      <c r="L213" s="183">
        <v>45052</v>
      </c>
      <c r="M213" s="183">
        <v>45052</v>
      </c>
      <c r="N213" s="181" t="s">
        <v>7</v>
      </c>
      <c r="O213" s="180"/>
      <c r="P213" s="180"/>
      <c r="Q213" s="181" t="s">
        <v>1359</v>
      </c>
      <c r="R213" s="189"/>
      <c r="S213" s="173"/>
      <c r="T213" s="173"/>
      <c r="U213" s="173"/>
      <c r="V213" s="173"/>
      <c r="W213" s="173"/>
      <c r="X213" s="172" t="s">
        <v>2372</v>
      </c>
    </row>
    <row r="214" spans="1:24" s="171" customFormat="1" ht="62.4">
      <c r="A214" s="187" t="s">
        <v>2375</v>
      </c>
      <c r="B214" s="194" t="s">
        <v>2330</v>
      </c>
      <c r="C214" s="188" t="s">
        <v>77</v>
      </c>
      <c r="D214" s="189" t="s">
        <v>2366</v>
      </c>
      <c r="E214" s="188" t="s">
        <v>2376</v>
      </c>
      <c r="F214" s="188" t="s">
        <v>2377</v>
      </c>
      <c r="G214" s="181" t="s">
        <v>1494</v>
      </c>
      <c r="H214" s="181"/>
      <c r="I214" s="181" t="s">
        <v>1495</v>
      </c>
      <c r="J214" s="181" t="s">
        <v>1404</v>
      </c>
      <c r="K214" s="181"/>
      <c r="L214" s="183">
        <v>45052</v>
      </c>
      <c r="M214" s="183">
        <v>45052</v>
      </c>
      <c r="N214" s="181" t="s">
        <v>7</v>
      </c>
      <c r="O214" s="180"/>
      <c r="P214" s="180"/>
      <c r="Q214" s="181" t="s">
        <v>1359</v>
      </c>
      <c r="R214" s="189"/>
      <c r="S214" s="173"/>
      <c r="T214" s="173"/>
      <c r="U214" s="173"/>
      <c r="V214" s="173"/>
      <c r="W214" s="173"/>
      <c r="X214" s="172" t="s">
        <v>2375</v>
      </c>
    </row>
    <row r="215" spans="1:24" s="171" customFormat="1" ht="62.4">
      <c r="A215" s="193" t="s">
        <v>2378</v>
      </c>
      <c r="B215" s="194" t="s">
        <v>2330</v>
      </c>
      <c r="C215" s="194" t="s">
        <v>77</v>
      </c>
      <c r="D215" s="189" t="s">
        <v>2366</v>
      </c>
      <c r="E215" s="194" t="s">
        <v>2379</v>
      </c>
      <c r="F215" s="194" t="s">
        <v>2380</v>
      </c>
      <c r="G215" s="181" t="s">
        <v>1494</v>
      </c>
      <c r="H215" s="181"/>
      <c r="I215" s="181" t="s">
        <v>1495</v>
      </c>
      <c r="J215" s="181" t="s">
        <v>1404</v>
      </c>
      <c r="K215" s="181"/>
      <c r="L215" s="183">
        <v>45052</v>
      </c>
      <c r="M215" s="183">
        <v>45052</v>
      </c>
      <c r="N215" s="181" t="s">
        <v>7</v>
      </c>
      <c r="O215" s="180"/>
      <c r="P215" s="180"/>
      <c r="Q215" s="181" t="s">
        <v>1359</v>
      </c>
      <c r="R215" s="189"/>
      <c r="S215" s="173"/>
      <c r="T215" s="173"/>
      <c r="U215" s="173"/>
      <c r="V215" s="173"/>
      <c r="W215" s="173"/>
      <c r="X215" s="176" t="s">
        <v>2378</v>
      </c>
    </row>
    <row r="216" spans="1:24" s="171" customFormat="1" ht="62.4">
      <c r="A216" s="187" t="s">
        <v>2381</v>
      </c>
      <c r="B216" s="194" t="s">
        <v>2330</v>
      </c>
      <c r="C216" s="188" t="s">
        <v>77</v>
      </c>
      <c r="D216" s="189" t="s">
        <v>2366</v>
      </c>
      <c r="E216" s="188" t="s">
        <v>2382</v>
      </c>
      <c r="F216" s="188" t="s">
        <v>2383</v>
      </c>
      <c r="G216" s="181" t="s">
        <v>1494</v>
      </c>
      <c r="H216" s="181"/>
      <c r="I216" s="181" t="s">
        <v>1495</v>
      </c>
      <c r="J216" s="181" t="s">
        <v>1404</v>
      </c>
      <c r="K216" s="181"/>
      <c r="L216" s="183">
        <v>45052</v>
      </c>
      <c r="M216" s="183">
        <v>45052</v>
      </c>
      <c r="N216" s="181" t="s">
        <v>7</v>
      </c>
      <c r="O216" s="180"/>
      <c r="P216" s="180"/>
      <c r="Q216" s="181" t="s">
        <v>1359</v>
      </c>
      <c r="R216" s="189"/>
      <c r="S216" s="173"/>
      <c r="T216" s="173"/>
      <c r="U216" s="173"/>
      <c r="V216" s="173"/>
      <c r="W216" s="173"/>
      <c r="X216" s="172" t="s">
        <v>2381</v>
      </c>
    </row>
    <row r="217" spans="1:24" s="171" customFormat="1" ht="62.4">
      <c r="A217" s="193" t="s">
        <v>2384</v>
      </c>
      <c r="B217" s="194" t="s">
        <v>2330</v>
      </c>
      <c r="C217" s="194" t="s">
        <v>2349</v>
      </c>
      <c r="D217" s="189" t="s">
        <v>2366</v>
      </c>
      <c r="E217" s="194" t="s">
        <v>2385</v>
      </c>
      <c r="F217" s="194" t="s">
        <v>2386</v>
      </c>
      <c r="G217" s="181" t="s">
        <v>1494</v>
      </c>
      <c r="H217" s="181"/>
      <c r="I217" s="181" t="s">
        <v>1495</v>
      </c>
      <c r="J217" s="181" t="s">
        <v>1404</v>
      </c>
      <c r="K217" s="181"/>
      <c r="L217" s="183">
        <v>45052</v>
      </c>
      <c r="M217" s="183">
        <v>45052</v>
      </c>
      <c r="N217" s="181" t="s">
        <v>7</v>
      </c>
      <c r="O217" s="180"/>
      <c r="P217" s="180"/>
      <c r="Q217" s="181" t="s">
        <v>1359</v>
      </c>
      <c r="R217" s="189"/>
      <c r="S217" s="173"/>
      <c r="T217" s="173"/>
      <c r="U217" s="173"/>
      <c r="V217" s="173"/>
      <c r="W217" s="173"/>
      <c r="X217" s="176" t="s">
        <v>2384</v>
      </c>
    </row>
    <row r="218" spans="1:24" s="171" customFormat="1" ht="62.4">
      <c r="A218" s="187" t="s">
        <v>2387</v>
      </c>
      <c r="B218" s="194" t="s">
        <v>2330</v>
      </c>
      <c r="C218" s="188" t="s">
        <v>77</v>
      </c>
      <c r="D218" s="189" t="s">
        <v>2366</v>
      </c>
      <c r="E218" s="188" t="s">
        <v>2388</v>
      </c>
      <c r="F218" s="188" t="s">
        <v>2389</v>
      </c>
      <c r="G218" s="181" t="s">
        <v>1494</v>
      </c>
      <c r="H218" s="181"/>
      <c r="I218" s="181" t="s">
        <v>1495</v>
      </c>
      <c r="J218" s="181" t="s">
        <v>1404</v>
      </c>
      <c r="K218" s="181"/>
      <c r="L218" s="183">
        <v>45052</v>
      </c>
      <c r="M218" s="183">
        <v>45052</v>
      </c>
      <c r="N218" s="181" t="s">
        <v>7</v>
      </c>
      <c r="O218" s="180"/>
      <c r="P218" s="180"/>
      <c r="Q218" s="181" t="s">
        <v>1359</v>
      </c>
      <c r="R218" s="189"/>
      <c r="S218" s="173"/>
      <c r="T218" s="173"/>
      <c r="U218" s="173"/>
      <c r="V218" s="173"/>
      <c r="W218" s="173"/>
      <c r="X218" s="172" t="s">
        <v>2387</v>
      </c>
    </row>
    <row r="219" spans="1:24" s="171" customFormat="1" ht="62.4">
      <c r="A219" s="187" t="s">
        <v>2390</v>
      </c>
      <c r="B219" s="194" t="s">
        <v>2330</v>
      </c>
      <c r="C219" s="188" t="s">
        <v>77</v>
      </c>
      <c r="D219" s="189" t="s">
        <v>2366</v>
      </c>
      <c r="E219" s="188" t="s">
        <v>2391</v>
      </c>
      <c r="F219" s="188" t="s">
        <v>2392</v>
      </c>
      <c r="G219" s="181" t="s">
        <v>1494</v>
      </c>
      <c r="H219" s="181"/>
      <c r="I219" s="181" t="s">
        <v>1495</v>
      </c>
      <c r="J219" s="181" t="s">
        <v>1404</v>
      </c>
      <c r="K219" s="181"/>
      <c r="L219" s="183">
        <v>45052</v>
      </c>
      <c r="M219" s="183">
        <v>45052</v>
      </c>
      <c r="N219" s="181" t="s">
        <v>7</v>
      </c>
      <c r="O219" s="180"/>
      <c r="P219" s="180"/>
      <c r="Q219" s="181" t="s">
        <v>1359</v>
      </c>
      <c r="R219" s="189"/>
      <c r="S219" s="173"/>
      <c r="T219" s="173"/>
      <c r="U219" s="173"/>
      <c r="V219" s="173"/>
      <c r="W219" s="173"/>
      <c r="X219" s="172" t="s">
        <v>2390</v>
      </c>
    </row>
    <row r="220" spans="1:24" s="171" customFormat="1" ht="62.4">
      <c r="A220" s="193" t="s">
        <v>2393</v>
      </c>
      <c r="B220" s="194" t="s">
        <v>2330</v>
      </c>
      <c r="C220" s="194" t="s">
        <v>2349</v>
      </c>
      <c r="D220" s="189" t="s">
        <v>2366</v>
      </c>
      <c r="E220" s="194" t="s">
        <v>2394</v>
      </c>
      <c r="F220" s="194" t="s">
        <v>2395</v>
      </c>
      <c r="G220" s="181" t="s">
        <v>1494</v>
      </c>
      <c r="H220" s="181"/>
      <c r="I220" s="181" t="s">
        <v>1495</v>
      </c>
      <c r="J220" s="181" t="s">
        <v>1404</v>
      </c>
      <c r="K220" s="181"/>
      <c r="L220" s="183">
        <v>45052</v>
      </c>
      <c r="M220" s="183">
        <v>45052</v>
      </c>
      <c r="N220" s="181" t="s">
        <v>7</v>
      </c>
      <c r="O220" s="180"/>
      <c r="P220" s="180"/>
      <c r="Q220" s="181" t="s">
        <v>1359</v>
      </c>
      <c r="R220" s="189"/>
      <c r="S220" s="173"/>
      <c r="T220" s="173"/>
      <c r="U220" s="173"/>
      <c r="V220" s="173"/>
      <c r="W220" s="173"/>
      <c r="X220" s="176" t="s">
        <v>2393</v>
      </c>
    </row>
    <row r="221" spans="1:24" s="171" customFormat="1" ht="48.6">
      <c r="A221" s="180" t="s">
        <v>2396</v>
      </c>
      <c r="B221" s="181" t="s">
        <v>2330</v>
      </c>
      <c r="C221" s="181" t="s">
        <v>77</v>
      </c>
      <c r="D221" s="181" t="s">
        <v>2397</v>
      </c>
      <c r="E221" s="181" t="s">
        <v>2398</v>
      </c>
      <c r="F221" s="182" t="s">
        <v>2399</v>
      </c>
      <c r="G221" s="181" t="s">
        <v>1483</v>
      </c>
      <c r="H221" s="181"/>
      <c r="I221" s="181" t="s">
        <v>1484</v>
      </c>
      <c r="J221" s="181" t="s">
        <v>1404</v>
      </c>
      <c r="K221" s="181"/>
      <c r="L221" s="183">
        <v>45128</v>
      </c>
      <c r="M221" s="183">
        <v>45129</v>
      </c>
      <c r="N221" s="181" t="s">
        <v>7</v>
      </c>
      <c r="O221" s="180" t="s">
        <v>1405</v>
      </c>
      <c r="P221" s="180" t="s">
        <v>1405</v>
      </c>
      <c r="Q221" s="181" t="s">
        <v>1364</v>
      </c>
      <c r="R221" s="184" t="s">
        <v>1485</v>
      </c>
      <c r="S221" s="171" t="s">
        <v>7</v>
      </c>
      <c r="T221" s="171" t="s">
        <v>260</v>
      </c>
      <c r="U221" s="171" t="s">
        <v>18</v>
      </c>
      <c r="X221" s="171" t="s">
        <v>2396</v>
      </c>
    </row>
    <row r="222" spans="1:24" s="171" customFormat="1" ht="113.4">
      <c r="A222" s="180" t="s">
        <v>2400</v>
      </c>
      <c r="B222" s="181" t="s">
        <v>2330</v>
      </c>
      <c r="C222" s="181" t="s">
        <v>77</v>
      </c>
      <c r="D222" s="181" t="s">
        <v>2397</v>
      </c>
      <c r="E222" s="181" t="s">
        <v>2398</v>
      </c>
      <c r="F222" s="182" t="s">
        <v>2401</v>
      </c>
      <c r="G222" s="181" t="s">
        <v>2402</v>
      </c>
      <c r="H222" s="181"/>
      <c r="I222" s="181" t="s">
        <v>2403</v>
      </c>
      <c r="J222" s="181" t="s">
        <v>1404</v>
      </c>
      <c r="K222" s="181"/>
      <c r="L222" s="183">
        <v>45262</v>
      </c>
      <c r="M222" s="183">
        <v>45263</v>
      </c>
      <c r="N222" s="181" t="s">
        <v>7</v>
      </c>
      <c r="O222" s="180" t="s">
        <v>1405</v>
      </c>
      <c r="P222" s="180" t="s">
        <v>1405</v>
      </c>
      <c r="Q222" s="181" t="s">
        <v>1364</v>
      </c>
      <c r="R222" s="184" t="s">
        <v>2404</v>
      </c>
      <c r="S222" s="171" t="s">
        <v>7</v>
      </c>
      <c r="T222" s="171" t="s">
        <v>260</v>
      </c>
      <c r="U222" s="171" t="s">
        <v>29</v>
      </c>
      <c r="X222" s="171" t="s">
        <v>2400</v>
      </c>
    </row>
    <row r="223" spans="1:24" s="171" customFormat="1" ht="48.6">
      <c r="A223" s="180" t="s">
        <v>2405</v>
      </c>
      <c r="B223" s="181" t="s">
        <v>2330</v>
      </c>
      <c r="C223" s="181" t="s">
        <v>77</v>
      </c>
      <c r="D223" s="181" t="s">
        <v>2397</v>
      </c>
      <c r="E223" s="181" t="s">
        <v>2398</v>
      </c>
      <c r="F223" s="182" t="s">
        <v>2406</v>
      </c>
      <c r="G223" s="181" t="s">
        <v>2407</v>
      </c>
      <c r="H223" s="181"/>
      <c r="I223" s="181" t="s">
        <v>2408</v>
      </c>
      <c r="J223" s="181" t="s">
        <v>1411</v>
      </c>
      <c r="K223" s="181"/>
      <c r="L223" s="183">
        <v>45091</v>
      </c>
      <c r="M223" s="183">
        <v>45093</v>
      </c>
      <c r="N223" s="181" t="s">
        <v>7</v>
      </c>
      <c r="O223" s="180" t="s">
        <v>1405</v>
      </c>
      <c r="P223" s="180" t="s">
        <v>1405</v>
      </c>
      <c r="Q223" s="181" t="s">
        <v>1364</v>
      </c>
      <c r="R223" s="184" t="s">
        <v>2409</v>
      </c>
      <c r="S223" s="171" t="s">
        <v>7</v>
      </c>
      <c r="T223" s="171" t="s">
        <v>260</v>
      </c>
      <c r="U223" s="171" t="s">
        <v>75</v>
      </c>
      <c r="X223" s="171" t="s">
        <v>2405</v>
      </c>
    </row>
    <row r="224" spans="1:24" s="171" customFormat="1" ht="62.4">
      <c r="A224" s="187" t="s">
        <v>2410</v>
      </c>
      <c r="B224" s="194" t="s">
        <v>2330</v>
      </c>
      <c r="C224" s="188" t="s">
        <v>77</v>
      </c>
      <c r="D224" s="189" t="s">
        <v>2411</v>
      </c>
      <c r="E224" s="188" t="s">
        <v>2412</v>
      </c>
      <c r="F224" s="188" t="s">
        <v>2413</v>
      </c>
      <c r="G224" s="181" t="s">
        <v>1494</v>
      </c>
      <c r="H224" s="181"/>
      <c r="I224" s="181" t="s">
        <v>1495</v>
      </c>
      <c r="J224" s="181" t="s">
        <v>1404</v>
      </c>
      <c r="K224" s="181"/>
      <c r="L224" s="183">
        <v>45052</v>
      </c>
      <c r="M224" s="183">
        <v>45052</v>
      </c>
      <c r="N224" s="181" t="s">
        <v>7</v>
      </c>
      <c r="O224" s="180"/>
      <c r="P224" s="180"/>
      <c r="Q224" s="181" t="s">
        <v>1359</v>
      </c>
      <c r="R224" s="189"/>
      <c r="S224" s="173"/>
      <c r="T224" s="173"/>
      <c r="U224" s="173"/>
      <c r="V224" s="173"/>
      <c r="W224" s="173"/>
      <c r="X224" s="172" t="s">
        <v>2410</v>
      </c>
    </row>
    <row r="225" spans="1:24" s="171" customFormat="1" ht="64.8">
      <c r="A225" s="180" t="s">
        <v>2414</v>
      </c>
      <c r="B225" s="181" t="s">
        <v>2330</v>
      </c>
      <c r="C225" s="181" t="s">
        <v>77</v>
      </c>
      <c r="D225" s="181" t="s">
        <v>2415</v>
      </c>
      <c r="E225" s="181" t="s">
        <v>2416</v>
      </c>
      <c r="F225" s="182" t="s">
        <v>2417</v>
      </c>
      <c r="G225" s="181" t="s">
        <v>1734</v>
      </c>
      <c r="H225" s="181"/>
      <c r="I225" s="181" t="s">
        <v>1735</v>
      </c>
      <c r="J225" s="181" t="s">
        <v>1404</v>
      </c>
      <c r="K225" s="181"/>
      <c r="L225" s="183">
        <v>45037</v>
      </c>
      <c r="M225" s="183">
        <v>45041</v>
      </c>
      <c r="N225" s="181" t="s">
        <v>7</v>
      </c>
      <c r="O225" s="180" t="s">
        <v>1412</v>
      </c>
      <c r="P225" s="180" t="s">
        <v>1405</v>
      </c>
      <c r="Q225" s="181" t="s">
        <v>1364</v>
      </c>
      <c r="R225" s="184" t="s">
        <v>1736</v>
      </c>
      <c r="S225" s="171" t="s">
        <v>7</v>
      </c>
      <c r="T225" s="171" t="s">
        <v>260</v>
      </c>
      <c r="U225" s="171" t="s">
        <v>9</v>
      </c>
      <c r="X225" s="171" t="s">
        <v>2414</v>
      </c>
    </row>
    <row r="226" spans="1:24" s="171" customFormat="1" ht="48.6">
      <c r="A226" s="180" t="s">
        <v>2418</v>
      </c>
      <c r="B226" s="181" t="s">
        <v>2330</v>
      </c>
      <c r="C226" s="181" t="s">
        <v>77</v>
      </c>
      <c r="D226" s="181" t="s">
        <v>2415</v>
      </c>
      <c r="E226" s="181" t="s">
        <v>2419</v>
      </c>
      <c r="F226" s="182" t="s">
        <v>2420</v>
      </c>
      <c r="G226" s="181" t="s">
        <v>2421</v>
      </c>
      <c r="H226" s="181"/>
      <c r="I226" s="181" t="s">
        <v>2422</v>
      </c>
      <c r="J226" s="181" t="s">
        <v>1411</v>
      </c>
      <c r="K226" s="181"/>
      <c r="L226" s="183">
        <v>45125</v>
      </c>
      <c r="M226" s="183">
        <v>45127</v>
      </c>
      <c r="N226" s="181" t="s">
        <v>7</v>
      </c>
      <c r="O226" s="180" t="s">
        <v>1412</v>
      </c>
      <c r="P226" s="180" t="s">
        <v>1405</v>
      </c>
      <c r="Q226" s="181" t="s">
        <v>1364</v>
      </c>
      <c r="R226" s="184" t="s">
        <v>2423</v>
      </c>
      <c r="S226" s="171" t="s">
        <v>7</v>
      </c>
      <c r="T226" s="171" t="s">
        <v>260</v>
      </c>
      <c r="U226" s="171" t="s">
        <v>73</v>
      </c>
      <c r="X226" s="171" t="s">
        <v>2418</v>
      </c>
    </row>
    <row r="227" spans="1:24" s="171" customFormat="1" ht="48.6">
      <c r="A227" s="180" t="s">
        <v>2424</v>
      </c>
      <c r="B227" s="181" t="s">
        <v>2330</v>
      </c>
      <c r="C227" s="181" t="s">
        <v>77</v>
      </c>
      <c r="D227" s="181" t="s">
        <v>2425</v>
      </c>
      <c r="E227" s="181" t="s">
        <v>2426</v>
      </c>
      <c r="F227" s="182" t="s">
        <v>2427</v>
      </c>
      <c r="G227" s="181" t="s">
        <v>2428</v>
      </c>
      <c r="H227" s="181"/>
      <c r="I227" s="181" t="s">
        <v>2429</v>
      </c>
      <c r="J227" s="181" t="s">
        <v>1404</v>
      </c>
      <c r="K227" s="181"/>
      <c r="L227" s="183">
        <v>45254</v>
      </c>
      <c r="M227" s="183">
        <v>45254</v>
      </c>
      <c r="N227" s="181" t="s">
        <v>7</v>
      </c>
      <c r="O227" s="180" t="s">
        <v>1412</v>
      </c>
      <c r="P227" s="180" t="s">
        <v>1405</v>
      </c>
      <c r="Q227" s="181" t="s">
        <v>1359</v>
      </c>
      <c r="R227" s="184" t="s">
        <v>2430</v>
      </c>
      <c r="S227" s="171" t="s">
        <v>2431</v>
      </c>
      <c r="T227" s="171" t="s">
        <v>260</v>
      </c>
      <c r="U227" s="171" t="s">
        <v>29</v>
      </c>
      <c r="X227" s="171" t="s">
        <v>2424</v>
      </c>
    </row>
    <row r="228" spans="1:24" s="171" customFormat="1" ht="64.8">
      <c r="A228" s="180" t="s">
        <v>2432</v>
      </c>
      <c r="B228" s="181" t="s">
        <v>2330</v>
      </c>
      <c r="C228" s="181" t="s">
        <v>77</v>
      </c>
      <c r="D228" s="181" t="s">
        <v>2425</v>
      </c>
      <c r="E228" s="191" t="s">
        <v>2433</v>
      </c>
      <c r="F228" s="182" t="s">
        <v>2434</v>
      </c>
      <c r="G228" s="181" t="s">
        <v>2435</v>
      </c>
      <c r="H228" s="181"/>
      <c r="I228" s="181" t="s">
        <v>1470</v>
      </c>
      <c r="J228" s="181" t="s">
        <v>1404</v>
      </c>
      <c r="K228" s="181"/>
      <c r="L228" s="183">
        <v>45016</v>
      </c>
      <c r="M228" s="183">
        <v>45019</v>
      </c>
      <c r="N228" s="181" t="s">
        <v>7</v>
      </c>
      <c r="O228" s="180" t="s">
        <v>1412</v>
      </c>
      <c r="P228" s="180" t="s">
        <v>1405</v>
      </c>
      <c r="Q228" s="181" t="s">
        <v>1364</v>
      </c>
      <c r="R228" s="184" t="s">
        <v>2436</v>
      </c>
      <c r="S228" s="171" t="s">
        <v>7</v>
      </c>
      <c r="T228" s="171" t="s">
        <v>260</v>
      </c>
      <c r="U228" s="171" t="s">
        <v>37</v>
      </c>
      <c r="X228" s="171" t="s">
        <v>2432</v>
      </c>
    </row>
    <row r="229" spans="1:24" s="171" customFormat="1" ht="32.4">
      <c r="A229" s="180" t="s">
        <v>2437</v>
      </c>
      <c r="B229" s="181" t="s">
        <v>2330</v>
      </c>
      <c r="C229" s="181" t="s">
        <v>77</v>
      </c>
      <c r="D229" s="181" t="s">
        <v>2425</v>
      </c>
      <c r="E229" s="181" t="s">
        <v>2438</v>
      </c>
      <c r="F229" s="182" t="s">
        <v>2439</v>
      </c>
      <c r="G229" s="181" t="s">
        <v>2440</v>
      </c>
      <c r="H229" s="181"/>
      <c r="I229" s="181" t="s">
        <v>2441</v>
      </c>
      <c r="J229" s="181" t="s">
        <v>1404</v>
      </c>
      <c r="K229" s="181"/>
      <c r="L229" s="183">
        <v>45073</v>
      </c>
      <c r="M229" s="183">
        <v>45074</v>
      </c>
      <c r="N229" s="181" t="s">
        <v>7</v>
      </c>
      <c r="O229" s="180" t="s">
        <v>1412</v>
      </c>
      <c r="P229" s="180" t="s">
        <v>1405</v>
      </c>
      <c r="Q229" s="181" t="s">
        <v>1359</v>
      </c>
      <c r="R229" s="184" t="s">
        <v>2442</v>
      </c>
      <c r="S229" s="171" t="s">
        <v>2443</v>
      </c>
      <c r="T229" s="171" t="s">
        <v>260</v>
      </c>
      <c r="U229" s="171" t="s">
        <v>1444</v>
      </c>
      <c r="X229" s="171" t="s">
        <v>2437</v>
      </c>
    </row>
    <row r="230" spans="1:24" s="171" customFormat="1" ht="62.4">
      <c r="A230" s="187" t="s">
        <v>2444</v>
      </c>
      <c r="B230" s="194" t="s">
        <v>2330</v>
      </c>
      <c r="C230" s="188" t="s">
        <v>77</v>
      </c>
      <c r="D230" s="189" t="s">
        <v>2445</v>
      </c>
      <c r="E230" s="188" t="s">
        <v>2446</v>
      </c>
      <c r="F230" s="188" t="s">
        <v>2447</v>
      </c>
      <c r="G230" s="181" t="s">
        <v>1494</v>
      </c>
      <c r="H230" s="181"/>
      <c r="I230" s="181" t="s">
        <v>1495</v>
      </c>
      <c r="J230" s="181" t="s">
        <v>1404</v>
      </c>
      <c r="K230" s="181"/>
      <c r="L230" s="183">
        <v>45052</v>
      </c>
      <c r="M230" s="183">
        <v>45052</v>
      </c>
      <c r="N230" s="181" t="s">
        <v>7</v>
      </c>
      <c r="O230" s="180"/>
      <c r="P230" s="180"/>
      <c r="Q230" s="181" t="s">
        <v>1359</v>
      </c>
      <c r="R230" s="189"/>
      <c r="S230" s="173"/>
      <c r="T230" s="173"/>
      <c r="U230" s="173"/>
      <c r="V230" s="173"/>
      <c r="W230" s="173"/>
      <c r="X230" s="172" t="s">
        <v>2444</v>
      </c>
    </row>
    <row r="231" spans="1:24" s="171" customFormat="1" ht="63" thickBot="1">
      <c r="A231" s="193" t="s">
        <v>2448</v>
      </c>
      <c r="B231" s="194" t="s">
        <v>2330</v>
      </c>
      <c r="C231" s="194" t="s">
        <v>77</v>
      </c>
      <c r="D231" s="189" t="s">
        <v>2449</v>
      </c>
      <c r="E231" s="194" t="s">
        <v>2450</v>
      </c>
      <c r="F231" s="194" t="s">
        <v>2451</v>
      </c>
      <c r="G231" s="181" t="s">
        <v>1494</v>
      </c>
      <c r="H231" s="181"/>
      <c r="I231" s="181" t="s">
        <v>1495</v>
      </c>
      <c r="J231" s="181" t="s">
        <v>1404</v>
      </c>
      <c r="K231" s="181"/>
      <c r="L231" s="183">
        <v>45052</v>
      </c>
      <c r="M231" s="183">
        <v>45052</v>
      </c>
      <c r="N231" s="181" t="s">
        <v>7</v>
      </c>
      <c r="O231" s="180"/>
      <c r="P231" s="180"/>
      <c r="Q231" s="181" t="s">
        <v>1359</v>
      </c>
      <c r="R231" s="189"/>
      <c r="S231" s="173"/>
      <c r="T231" s="173"/>
      <c r="U231" s="173"/>
      <c r="V231" s="173"/>
      <c r="W231" s="173"/>
      <c r="X231" s="176" t="s">
        <v>2448</v>
      </c>
    </row>
    <row r="232" spans="1:24" s="173" customFormat="1" ht="63" thickBot="1">
      <c r="A232" s="187" t="s">
        <v>2452</v>
      </c>
      <c r="B232" s="194" t="s">
        <v>2330</v>
      </c>
      <c r="C232" s="188" t="s">
        <v>77</v>
      </c>
      <c r="D232" s="189" t="s">
        <v>2449</v>
      </c>
      <c r="E232" s="188" t="s">
        <v>2453</v>
      </c>
      <c r="F232" s="188" t="s">
        <v>2454</v>
      </c>
      <c r="G232" s="181" t="s">
        <v>1494</v>
      </c>
      <c r="H232" s="181"/>
      <c r="I232" s="181" t="s">
        <v>1495</v>
      </c>
      <c r="J232" s="181" t="s">
        <v>1404</v>
      </c>
      <c r="K232" s="181"/>
      <c r="L232" s="183">
        <v>45052</v>
      </c>
      <c r="M232" s="183">
        <v>45052</v>
      </c>
      <c r="N232" s="181" t="s">
        <v>7</v>
      </c>
      <c r="O232" s="180"/>
      <c r="P232" s="180"/>
      <c r="Q232" s="181" t="s">
        <v>1359</v>
      </c>
      <c r="R232" s="189"/>
      <c r="X232" s="177" t="s">
        <v>2452</v>
      </c>
    </row>
    <row r="233" spans="1:24" s="173" customFormat="1" ht="63" thickBot="1">
      <c r="A233" s="193" t="s">
        <v>2455</v>
      </c>
      <c r="B233" s="194" t="s">
        <v>2330</v>
      </c>
      <c r="C233" s="194" t="s">
        <v>2349</v>
      </c>
      <c r="D233" s="189" t="s">
        <v>2449</v>
      </c>
      <c r="E233" s="194" t="s">
        <v>2456</v>
      </c>
      <c r="F233" s="194" t="s">
        <v>2457</v>
      </c>
      <c r="G233" s="181" t="s">
        <v>1494</v>
      </c>
      <c r="H233" s="181"/>
      <c r="I233" s="181" t="s">
        <v>1495</v>
      </c>
      <c r="J233" s="181" t="s">
        <v>1404</v>
      </c>
      <c r="K233" s="181"/>
      <c r="L233" s="183">
        <v>45052</v>
      </c>
      <c r="M233" s="183">
        <v>45052</v>
      </c>
      <c r="N233" s="181" t="s">
        <v>7</v>
      </c>
      <c r="O233" s="180"/>
      <c r="P233" s="180"/>
      <c r="Q233" s="181" t="s">
        <v>1359</v>
      </c>
      <c r="R233" s="189"/>
      <c r="X233" s="178" t="s">
        <v>2455</v>
      </c>
    </row>
    <row r="234" spans="1:24" s="173" customFormat="1" ht="33" thickBot="1">
      <c r="A234" s="180" t="s">
        <v>2458</v>
      </c>
      <c r="B234" s="181" t="s">
        <v>2330</v>
      </c>
      <c r="C234" s="181" t="s">
        <v>77</v>
      </c>
      <c r="D234" s="181" t="s">
        <v>2459</v>
      </c>
      <c r="E234" s="191" t="s">
        <v>2460</v>
      </c>
      <c r="F234" s="182" t="s">
        <v>2461</v>
      </c>
      <c r="G234" s="181" t="s">
        <v>1494</v>
      </c>
      <c r="H234" s="181"/>
      <c r="I234" s="181" t="s">
        <v>1495</v>
      </c>
      <c r="J234" s="181" t="s">
        <v>1404</v>
      </c>
      <c r="K234" s="181"/>
      <c r="L234" s="183">
        <v>45052</v>
      </c>
      <c r="M234" s="183">
        <v>45052</v>
      </c>
      <c r="N234" s="181" t="s">
        <v>7</v>
      </c>
      <c r="O234" s="180" t="s">
        <v>1405</v>
      </c>
      <c r="P234" s="180" t="s">
        <v>1405</v>
      </c>
      <c r="Q234" s="181" t="s">
        <v>1359</v>
      </c>
      <c r="R234" s="184" t="s">
        <v>1521</v>
      </c>
      <c r="S234" s="171" t="s">
        <v>7</v>
      </c>
      <c r="T234" s="171" t="s">
        <v>260</v>
      </c>
      <c r="U234" s="171" t="s">
        <v>1444</v>
      </c>
      <c r="V234" s="171"/>
      <c r="W234" s="171"/>
      <c r="X234" s="179" t="s">
        <v>2458</v>
      </c>
    </row>
    <row r="235" spans="1:24" s="173" customFormat="1" ht="33" thickBot="1">
      <c r="A235" s="180" t="s">
        <v>2462</v>
      </c>
      <c r="B235" s="181" t="s">
        <v>2330</v>
      </c>
      <c r="C235" s="181" t="s">
        <v>77</v>
      </c>
      <c r="D235" s="181" t="s">
        <v>2459</v>
      </c>
      <c r="E235" s="191" t="s">
        <v>2463</v>
      </c>
      <c r="F235" s="182" t="s">
        <v>2464</v>
      </c>
      <c r="G235" s="181" t="s">
        <v>1494</v>
      </c>
      <c r="H235" s="181"/>
      <c r="I235" s="181" t="s">
        <v>1495</v>
      </c>
      <c r="J235" s="181" t="s">
        <v>1404</v>
      </c>
      <c r="K235" s="181"/>
      <c r="L235" s="183">
        <v>45052</v>
      </c>
      <c r="M235" s="183">
        <v>45052</v>
      </c>
      <c r="N235" s="181" t="s">
        <v>7</v>
      </c>
      <c r="O235" s="180" t="s">
        <v>1405</v>
      </c>
      <c r="P235" s="180" t="s">
        <v>1405</v>
      </c>
      <c r="Q235" s="181" t="s">
        <v>1359</v>
      </c>
      <c r="R235" s="184" t="s">
        <v>1521</v>
      </c>
      <c r="S235" s="171" t="s">
        <v>7</v>
      </c>
      <c r="T235" s="171" t="s">
        <v>260</v>
      </c>
      <c r="U235" s="171" t="s">
        <v>1444</v>
      </c>
      <c r="V235" s="171"/>
      <c r="W235" s="171"/>
      <c r="X235" s="179" t="s">
        <v>2462</v>
      </c>
    </row>
    <row r="236" spans="1:24" s="173" customFormat="1" ht="49.2" thickBot="1">
      <c r="A236" s="180" t="s">
        <v>2465</v>
      </c>
      <c r="B236" s="181" t="s">
        <v>2330</v>
      </c>
      <c r="C236" s="181" t="s">
        <v>77</v>
      </c>
      <c r="D236" s="181" t="s">
        <v>2459</v>
      </c>
      <c r="E236" s="181" t="s">
        <v>2466</v>
      </c>
      <c r="F236" s="190" t="s">
        <v>2467</v>
      </c>
      <c r="G236" s="181" t="s">
        <v>2468</v>
      </c>
      <c r="H236" s="181"/>
      <c r="I236" s="181" t="s">
        <v>2429</v>
      </c>
      <c r="J236" s="181" t="s">
        <v>1404</v>
      </c>
      <c r="K236" s="181"/>
      <c r="L236" s="183">
        <v>45254</v>
      </c>
      <c r="M236" s="183">
        <v>45254</v>
      </c>
      <c r="N236" s="181" t="s">
        <v>7</v>
      </c>
      <c r="O236" s="180" t="s">
        <v>1405</v>
      </c>
      <c r="P236" s="180" t="s">
        <v>1405</v>
      </c>
      <c r="Q236" s="181" t="s">
        <v>1359</v>
      </c>
      <c r="R236" s="184" t="s">
        <v>2430</v>
      </c>
      <c r="S236" s="171" t="s">
        <v>7</v>
      </c>
      <c r="T236" s="171" t="s">
        <v>260</v>
      </c>
      <c r="U236" s="171" t="s">
        <v>13</v>
      </c>
      <c r="V236" s="171"/>
      <c r="W236" s="171"/>
      <c r="X236" s="179" t="s">
        <v>2465</v>
      </c>
    </row>
    <row r="237" spans="1:24" s="173" customFormat="1" ht="63" thickBot="1">
      <c r="A237" s="193" t="s">
        <v>2469</v>
      </c>
      <c r="B237" s="194" t="s">
        <v>2330</v>
      </c>
      <c r="C237" s="194" t="s">
        <v>2349</v>
      </c>
      <c r="D237" s="189" t="s">
        <v>2470</v>
      </c>
      <c r="E237" s="194" t="s">
        <v>2471</v>
      </c>
      <c r="F237" s="194" t="s">
        <v>2472</v>
      </c>
      <c r="G237" s="181" t="s">
        <v>1494</v>
      </c>
      <c r="H237" s="181"/>
      <c r="I237" s="181" t="s">
        <v>1495</v>
      </c>
      <c r="J237" s="181" t="s">
        <v>1404</v>
      </c>
      <c r="K237" s="181"/>
      <c r="L237" s="183">
        <v>45052</v>
      </c>
      <c r="M237" s="183">
        <v>45052</v>
      </c>
      <c r="N237" s="181" t="s">
        <v>7</v>
      </c>
      <c r="O237" s="180"/>
      <c r="P237" s="180"/>
      <c r="Q237" s="181" t="s">
        <v>1359</v>
      </c>
      <c r="R237" s="189"/>
      <c r="X237" s="178" t="s">
        <v>2469</v>
      </c>
    </row>
    <row r="238" spans="1:24" s="173" customFormat="1" ht="63" thickBot="1">
      <c r="A238" s="193" t="s">
        <v>2473</v>
      </c>
      <c r="B238" s="194" t="s">
        <v>2330</v>
      </c>
      <c r="C238" s="194" t="s">
        <v>77</v>
      </c>
      <c r="D238" s="189" t="s">
        <v>2474</v>
      </c>
      <c r="E238" s="194" t="s">
        <v>2475</v>
      </c>
      <c r="F238" s="194" t="s">
        <v>2476</v>
      </c>
      <c r="G238" s="181" t="s">
        <v>1494</v>
      </c>
      <c r="H238" s="181"/>
      <c r="I238" s="181" t="s">
        <v>1495</v>
      </c>
      <c r="J238" s="181" t="s">
        <v>1404</v>
      </c>
      <c r="K238" s="181"/>
      <c r="L238" s="183">
        <v>45052</v>
      </c>
      <c r="M238" s="183">
        <v>45052</v>
      </c>
      <c r="N238" s="181" t="s">
        <v>7</v>
      </c>
      <c r="O238" s="180"/>
      <c r="P238" s="180"/>
      <c r="Q238" s="181" t="s">
        <v>1359</v>
      </c>
      <c r="R238" s="189"/>
      <c r="X238" s="178" t="s">
        <v>2473</v>
      </c>
    </row>
    <row r="239" spans="1:24" s="173" customFormat="1" ht="63" thickBot="1">
      <c r="A239" s="187" t="s">
        <v>2477</v>
      </c>
      <c r="B239" s="194" t="s">
        <v>2330</v>
      </c>
      <c r="C239" s="188" t="s">
        <v>77</v>
      </c>
      <c r="D239" s="189" t="s">
        <v>2474</v>
      </c>
      <c r="E239" s="188" t="s">
        <v>2478</v>
      </c>
      <c r="F239" s="188" t="s">
        <v>2479</v>
      </c>
      <c r="G239" s="181" t="s">
        <v>1494</v>
      </c>
      <c r="H239" s="181"/>
      <c r="I239" s="181" t="s">
        <v>1495</v>
      </c>
      <c r="J239" s="181" t="s">
        <v>1404</v>
      </c>
      <c r="K239" s="181"/>
      <c r="L239" s="183">
        <v>45052</v>
      </c>
      <c r="M239" s="183">
        <v>45052</v>
      </c>
      <c r="N239" s="181" t="s">
        <v>7</v>
      </c>
      <c r="O239" s="180"/>
      <c r="P239" s="180"/>
      <c r="Q239" s="181" t="s">
        <v>1359</v>
      </c>
      <c r="R239" s="189"/>
      <c r="X239" s="177" t="s">
        <v>2477</v>
      </c>
    </row>
    <row r="240" spans="1:24" s="173" customFormat="1" ht="63" thickBot="1">
      <c r="A240" s="187" t="s">
        <v>2480</v>
      </c>
      <c r="B240" s="194" t="s">
        <v>2330</v>
      </c>
      <c r="C240" s="188" t="s">
        <v>2349</v>
      </c>
      <c r="D240" s="189" t="s">
        <v>2474</v>
      </c>
      <c r="E240" s="188" t="s">
        <v>2481</v>
      </c>
      <c r="F240" s="188" t="s">
        <v>2482</v>
      </c>
      <c r="G240" s="181" t="s">
        <v>1494</v>
      </c>
      <c r="H240" s="181"/>
      <c r="I240" s="181" t="s">
        <v>1495</v>
      </c>
      <c r="J240" s="181" t="s">
        <v>1404</v>
      </c>
      <c r="K240" s="181"/>
      <c r="L240" s="183">
        <v>45052</v>
      </c>
      <c r="M240" s="183">
        <v>45052</v>
      </c>
      <c r="N240" s="181" t="s">
        <v>7</v>
      </c>
      <c r="O240" s="180"/>
      <c r="P240" s="180"/>
      <c r="Q240" s="181" t="s">
        <v>1359</v>
      </c>
      <c r="R240" s="189"/>
      <c r="X240" s="177" t="s">
        <v>2480</v>
      </c>
    </row>
    <row r="241" spans="1:24" s="173" customFormat="1" ht="33" thickBot="1">
      <c r="A241" s="180" t="s">
        <v>2483</v>
      </c>
      <c r="B241" s="181" t="s">
        <v>2330</v>
      </c>
      <c r="C241" s="181" t="s">
        <v>77</v>
      </c>
      <c r="D241" s="181" t="s">
        <v>2484</v>
      </c>
      <c r="E241" s="191" t="s">
        <v>2485</v>
      </c>
      <c r="F241" s="182" t="s">
        <v>2486</v>
      </c>
      <c r="G241" s="181" t="s">
        <v>1494</v>
      </c>
      <c r="H241" s="181"/>
      <c r="I241" s="181" t="s">
        <v>1495</v>
      </c>
      <c r="J241" s="181" t="s">
        <v>1404</v>
      </c>
      <c r="K241" s="181"/>
      <c r="L241" s="183">
        <v>45052</v>
      </c>
      <c r="M241" s="183">
        <v>45052</v>
      </c>
      <c r="N241" s="181" t="s">
        <v>7</v>
      </c>
      <c r="O241" s="180" t="s">
        <v>1405</v>
      </c>
      <c r="P241" s="180" t="s">
        <v>1405</v>
      </c>
      <c r="Q241" s="181" t="s">
        <v>1359</v>
      </c>
      <c r="R241" s="184" t="s">
        <v>1521</v>
      </c>
      <c r="S241" s="171" t="s">
        <v>7</v>
      </c>
      <c r="T241" s="171" t="s">
        <v>260</v>
      </c>
      <c r="U241" s="171" t="s">
        <v>1444</v>
      </c>
      <c r="V241" s="171"/>
      <c r="W241" s="171"/>
      <c r="X241" s="179" t="s">
        <v>2483</v>
      </c>
    </row>
    <row r="242" spans="1:24" s="173" customFormat="1" ht="33" thickBot="1">
      <c r="A242" s="180" t="s">
        <v>2487</v>
      </c>
      <c r="B242" s="181" t="s">
        <v>2330</v>
      </c>
      <c r="C242" s="181" t="s">
        <v>77</v>
      </c>
      <c r="D242" s="181" t="s">
        <v>2484</v>
      </c>
      <c r="E242" s="191" t="s">
        <v>2488</v>
      </c>
      <c r="F242" s="182" t="s">
        <v>2489</v>
      </c>
      <c r="G242" s="181" t="s">
        <v>1494</v>
      </c>
      <c r="H242" s="181"/>
      <c r="I242" s="181" t="s">
        <v>1495</v>
      </c>
      <c r="J242" s="181" t="s">
        <v>1404</v>
      </c>
      <c r="K242" s="181"/>
      <c r="L242" s="183">
        <v>45052</v>
      </c>
      <c r="M242" s="183">
        <v>45052</v>
      </c>
      <c r="N242" s="181" t="s">
        <v>7</v>
      </c>
      <c r="O242" s="180" t="s">
        <v>1405</v>
      </c>
      <c r="P242" s="180" t="s">
        <v>1405</v>
      </c>
      <c r="Q242" s="181" t="s">
        <v>1359</v>
      </c>
      <c r="R242" s="184" t="s">
        <v>1521</v>
      </c>
      <c r="S242" s="171" t="s">
        <v>7</v>
      </c>
      <c r="T242" s="171" t="s">
        <v>260</v>
      </c>
      <c r="U242" s="171" t="s">
        <v>1444</v>
      </c>
      <c r="V242" s="171"/>
      <c r="W242" s="171"/>
      <c r="X242" s="179" t="s">
        <v>2487</v>
      </c>
    </row>
    <row r="243" spans="1:24" s="173" customFormat="1" ht="65.400000000000006" thickBot="1">
      <c r="A243" s="180" t="s">
        <v>2490</v>
      </c>
      <c r="B243" s="181" t="s">
        <v>2330</v>
      </c>
      <c r="C243" s="181" t="s">
        <v>77</v>
      </c>
      <c r="D243" s="181" t="s">
        <v>2484</v>
      </c>
      <c r="E243" s="181" t="s">
        <v>1215</v>
      </c>
      <c r="F243" s="182" t="s">
        <v>2491</v>
      </c>
      <c r="G243" s="181" t="s">
        <v>2492</v>
      </c>
      <c r="H243" s="181"/>
      <c r="I243" s="181" t="s">
        <v>2403</v>
      </c>
      <c r="J243" s="181" t="s">
        <v>1411</v>
      </c>
      <c r="K243" s="181"/>
      <c r="L243" s="183">
        <v>45262</v>
      </c>
      <c r="M243" s="183">
        <v>45263</v>
      </c>
      <c r="N243" s="181" t="s">
        <v>7</v>
      </c>
      <c r="O243" s="180" t="s">
        <v>1405</v>
      </c>
      <c r="P243" s="180" t="s">
        <v>1405</v>
      </c>
      <c r="Q243" s="181" t="s">
        <v>1364</v>
      </c>
      <c r="R243" s="184" t="s">
        <v>2404</v>
      </c>
      <c r="S243" s="171" t="s">
        <v>7</v>
      </c>
      <c r="T243" s="171" t="s">
        <v>260</v>
      </c>
      <c r="U243" s="171" t="s">
        <v>29</v>
      </c>
      <c r="V243" s="171"/>
      <c r="W243" s="171"/>
      <c r="X243" s="179" t="s">
        <v>2490</v>
      </c>
    </row>
    <row r="244" spans="1:24" s="173" customFormat="1" ht="81.599999999999994" thickBot="1">
      <c r="A244" s="180" t="s">
        <v>2493</v>
      </c>
      <c r="B244" s="181" t="s">
        <v>2330</v>
      </c>
      <c r="C244" s="181" t="s">
        <v>77</v>
      </c>
      <c r="D244" s="181" t="s">
        <v>2484</v>
      </c>
      <c r="E244" s="191" t="s">
        <v>2494</v>
      </c>
      <c r="F244" s="182" t="s">
        <v>2495</v>
      </c>
      <c r="G244" s="181" t="s">
        <v>2496</v>
      </c>
      <c r="H244" s="181"/>
      <c r="I244" s="181" t="s">
        <v>1470</v>
      </c>
      <c r="J244" s="181" t="s">
        <v>1411</v>
      </c>
      <c r="K244" s="181"/>
      <c r="L244" s="183">
        <v>45016</v>
      </c>
      <c r="M244" s="183">
        <v>45019</v>
      </c>
      <c r="N244" s="181" t="s">
        <v>7</v>
      </c>
      <c r="O244" s="180" t="s">
        <v>1405</v>
      </c>
      <c r="P244" s="180" t="s">
        <v>1405</v>
      </c>
      <c r="Q244" s="181" t="s">
        <v>1364</v>
      </c>
      <c r="R244" s="184" t="s">
        <v>2497</v>
      </c>
      <c r="S244" s="171" t="s">
        <v>7</v>
      </c>
      <c r="T244" s="171" t="s">
        <v>260</v>
      </c>
      <c r="U244" s="171" t="s">
        <v>37</v>
      </c>
      <c r="V244" s="171"/>
      <c r="W244" s="171"/>
      <c r="X244" s="179" t="s">
        <v>2493</v>
      </c>
    </row>
    <row r="245" spans="1:24" s="173" customFormat="1" ht="33" thickBot="1">
      <c r="A245" s="180" t="s">
        <v>2498</v>
      </c>
      <c r="B245" s="181" t="s">
        <v>2330</v>
      </c>
      <c r="C245" s="181" t="s">
        <v>77</v>
      </c>
      <c r="D245" s="181" t="s">
        <v>2499</v>
      </c>
      <c r="E245" s="191" t="s">
        <v>2500</v>
      </c>
      <c r="F245" s="182" t="s">
        <v>2501</v>
      </c>
      <c r="G245" s="181" t="s">
        <v>1494</v>
      </c>
      <c r="H245" s="181"/>
      <c r="I245" s="181" t="s">
        <v>1495</v>
      </c>
      <c r="J245" s="181" t="s">
        <v>1404</v>
      </c>
      <c r="K245" s="181"/>
      <c r="L245" s="183">
        <v>45052</v>
      </c>
      <c r="M245" s="183">
        <v>45052</v>
      </c>
      <c r="N245" s="181" t="s">
        <v>7</v>
      </c>
      <c r="O245" s="180" t="s">
        <v>1405</v>
      </c>
      <c r="P245" s="180" t="s">
        <v>1405</v>
      </c>
      <c r="Q245" s="181" t="s">
        <v>1359</v>
      </c>
      <c r="R245" s="184" t="s">
        <v>1521</v>
      </c>
      <c r="S245" s="171" t="s">
        <v>7</v>
      </c>
      <c r="T245" s="171" t="s">
        <v>260</v>
      </c>
      <c r="U245" s="171" t="s">
        <v>1444</v>
      </c>
      <c r="V245" s="171"/>
      <c r="W245" s="171"/>
      <c r="X245" s="179" t="s">
        <v>2498</v>
      </c>
    </row>
    <row r="246" spans="1:24" s="173" customFormat="1" ht="33" thickBot="1">
      <c r="A246" s="180" t="s">
        <v>2502</v>
      </c>
      <c r="B246" s="181" t="s">
        <v>2330</v>
      </c>
      <c r="C246" s="181" t="s">
        <v>77</v>
      </c>
      <c r="D246" s="181" t="s">
        <v>2499</v>
      </c>
      <c r="E246" s="191" t="s">
        <v>2503</v>
      </c>
      <c r="F246" s="182" t="s">
        <v>2504</v>
      </c>
      <c r="G246" s="181" t="s">
        <v>1494</v>
      </c>
      <c r="H246" s="181"/>
      <c r="I246" s="181" t="s">
        <v>1495</v>
      </c>
      <c r="J246" s="181" t="s">
        <v>1404</v>
      </c>
      <c r="K246" s="181"/>
      <c r="L246" s="183">
        <v>45052</v>
      </c>
      <c r="M246" s="183">
        <v>45052</v>
      </c>
      <c r="N246" s="181" t="s">
        <v>7</v>
      </c>
      <c r="O246" s="180" t="s">
        <v>1405</v>
      </c>
      <c r="P246" s="180" t="s">
        <v>1405</v>
      </c>
      <c r="Q246" s="181" t="s">
        <v>1359</v>
      </c>
      <c r="R246" s="184" t="s">
        <v>1521</v>
      </c>
      <c r="S246" s="171" t="s">
        <v>7</v>
      </c>
      <c r="T246" s="171" t="s">
        <v>260</v>
      </c>
      <c r="U246" s="171" t="s">
        <v>1444</v>
      </c>
      <c r="V246" s="171"/>
      <c r="W246" s="171"/>
      <c r="X246" s="179" t="s">
        <v>2502</v>
      </c>
    </row>
    <row r="247" spans="1:24" s="173" customFormat="1" ht="81.599999999999994" thickBot="1">
      <c r="A247" s="180" t="s">
        <v>2505</v>
      </c>
      <c r="B247" s="181" t="s">
        <v>2330</v>
      </c>
      <c r="C247" s="181" t="s">
        <v>77</v>
      </c>
      <c r="D247" s="181" t="s">
        <v>2499</v>
      </c>
      <c r="E247" s="181" t="s">
        <v>2506</v>
      </c>
      <c r="F247" s="182" t="s">
        <v>2507</v>
      </c>
      <c r="G247" s="181" t="s">
        <v>2508</v>
      </c>
      <c r="H247" s="181"/>
      <c r="I247" s="181" t="s">
        <v>2408</v>
      </c>
      <c r="J247" s="181" t="s">
        <v>1411</v>
      </c>
      <c r="K247" s="181"/>
      <c r="L247" s="183">
        <v>45091</v>
      </c>
      <c r="M247" s="183">
        <v>45093</v>
      </c>
      <c r="N247" s="181" t="s">
        <v>7</v>
      </c>
      <c r="O247" s="180" t="s">
        <v>1405</v>
      </c>
      <c r="P247" s="180" t="s">
        <v>1405</v>
      </c>
      <c r="Q247" s="181" t="s">
        <v>1364</v>
      </c>
      <c r="R247" s="184" t="s">
        <v>2409</v>
      </c>
      <c r="S247" s="171" t="s">
        <v>7</v>
      </c>
      <c r="T247" s="171" t="s">
        <v>260</v>
      </c>
      <c r="U247" s="171" t="s">
        <v>75</v>
      </c>
      <c r="V247" s="171"/>
      <c r="W247" s="171"/>
      <c r="X247" s="179" t="s">
        <v>2505</v>
      </c>
    </row>
    <row r="248" spans="1:24" s="173" customFormat="1" ht="65.400000000000006" thickBot="1">
      <c r="A248" s="180" t="s">
        <v>2509</v>
      </c>
      <c r="B248" s="181" t="s">
        <v>2330</v>
      </c>
      <c r="C248" s="181" t="s">
        <v>77</v>
      </c>
      <c r="D248" s="181" t="s">
        <v>2499</v>
      </c>
      <c r="E248" s="181" t="s">
        <v>2510</v>
      </c>
      <c r="F248" s="182" t="s">
        <v>2511</v>
      </c>
      <c r="G248" s="181" t="s">
        <v>2512</v>
      </c>
      <c r="H248" s="181"/>
      <c r="I248" s="181" t="s">
        <v>2513</v>
      </c>
      <c r="J248" s="181" t="s">
        <v>1411</v>
      </c>
      <c r="K248" s="181"/>
      <c r="L248" s="183">
        <v>45094</v>
      </c>
      <c r="M248" s="183">
        <v>45094</v>
      </c>
      <c r="N248" s="181" t="s">
        <v>7</v>
      </c>
      <c r="O248" s="180" t="s">
        <v>1405</v>
      </c>
      <c r="P248" s="180" t="s">
        <v>1412</v>
      </c>
      <c r="Q248" s="181" t="s">
        <v>1364</v>
      </c>
      <c r="R248" s="184" t="s">
        <v>2514</v>
      </c>
      <c r="S248" s="171" t="s">
        <v>7</v>
      </c>
      <c r="T248" s="171" t="s">
        <v>260</v>
      </c>
      <c r="U248" s="171" t="s">
        <v>75</v>
      </c>
      <c r="V248" s="171"/>
      <c r="W248" s="171"/>
      <c r="X248" s="179" t="s">
        <v>2509</v>
      </c>
    </row>
    <row r="249" spans="1:24" s="173" customFormat="1" ht="63" thickBot="1">
      <c r="A249" s="193" t="s">
        <v>2515</v>
      </c>
      <c r="B249" s="194" t="s">
        <v>2330</v>
      </c>
      <c r="C249" s="194" t="s">
        <v>2699</v>
      </c>
      <c r="D249" s="189" t="s">
        <v>2516</v>
      </c>
      <c r="E249" s="194" t="s">
        <v>2517</v>
      </c>
      <c r="F249" s="194" t="s">
        <v>2518</v>
      </c>
      <c r="G249" s="181" t="s">
        <v>1494</v>
      </c>
      <c r="H249" s="181"/>
      <c r="I249" s="181" t="s">
        <v>1495</v>
      </c>
      <c r="J249" s="181" t="s">
        <v>1404</v>
      </c>
      <c r="K249" s="181"/>
      <c r="L249" s="183">
        <v>45052</v>
      </c>
      <c r="M249" s="183">
        <v>45052</v>
      </c>
      <c r="N249" s="181" t="s">
        <v>7</v>
      </c>
      <c r="O249" s="180"/>
      <c r="P249" s="180"/>
      <c r="Q249" s="181" t="s">
        <v>1359</v>
      </c>
      <c r="R249" s="189"/>
      <c r="X249" s="178" t="s">
        <v>2515</v>
      </c>
    </row>
    <row r="250" spans="1:24" s="173" customFormat="1" ht="62.4">
      <c r="A250" s="187" t="s">
        <v>2519</v>
      </c>
      <c r="B250" s="194" t="s">
        <v>2330</v>
      </c>
      <c r="C250" s="188" t="s">
        <v>77</v>
      </c>
      <c r="D250" s="189" t="s">
        <v>2520</v>
      </c>
      <c r="E250" s="188" t="s">
        <v>2521</v>
      </c>
      <c r="F250" s="188" t="s">
        <v>2522</v>
      </c>
      <c r="G250" s="181" t="s">
        <v>1494</v>
      </c>
      <c r="H250" s="181"/>
      <c r="I250" s="181" t="s">
        <v>1495</v>
      </c>
      <c r="J250" s="181" t="s">
        <v>1404</v>
      </c>
      <c r="K250" s="181"/>
      <c r="L250" s="183">
        <v>45052</v>
      </c>
      <c r="M250" s="183">
        <v>45052</v>
      </c>
      <c r="N250" s="181" t="s">
        <v>7</v>
      </c>
      <c r="O250" s="180"/>
      <c r="P250" s="180"/>
      <c r="Q250" s="181" t="s">
        <v>1359</v>
      </c>
      <c r="R250" s="189"/>
      <c r="X250" s="177" t="s">
        <v>2519</v>
      </c>
    </row>
    <row r="251" spans="1:24" ht="33" thickBot="1">
      <c r="A251" s="96"/>
      <c r="B251" s="97"/>
      <c r="C251" s="197" t="s">
        <v>2700</v>
      </c>
      <c r="D251" s="103"/>
      <c r="E251" s="103"/>
      <c r="F251" s="103"/>
      <c r="G251" s="103"/>
      <c r="H251" s="98"/>
      <c r="I251" s="99" t="s">
        <v>2701</v>
      </c>
      <c r="J251" s="99" t="s">
        <v>2655</v>
      </c>
      <c r="K251" s="100"/>
      <c r="L251" s="103"/>
      <c r="M251" s="103"/>
      <c r="N251" s="96"/>
      <c r="O251" s="96"/>
      <c r="P251" s="96"/>
      <c r="Q251" s="96"/>
      <c r="R251" s="101"/>
    </row>
    <row r="252" spans="1:24" s="173" customFormat="1" ht="49.2" thickBot="1">
      <c r="A252" s="180">
        <v>1</v>
      </c>
      <c r="B252" s="181" t="s">
        <v>2330</v>
      </c>
      <c r="C252" s="181" t="s">
        <v>177</v>
      </c>
      <c r="D252" s="181" t="s">
        <v>2524</v>
      </c>
      <c r="E252" s="181" t="s">
        <v>2525</v>
      </c>
      <c r="F252" s="182" t="s">
        <v>2526</v>
      </c>
      <c r="G252" s="181" t="s">
        <v>2527</v>
      </c>
      <c r="H252" s="181"/>
      <c r="I252" s="196" t="s">
        <v>1470</v>
      </c>
      <c r="J252" s="181" t="s">
        <v>1404</v>
      </c>
      <c r="K252" s="181"/>
      <c r="L252" s="183">
        <v>45117</v>
      </c>
      <c r="M252" s="183">
        <v>45120</v>
      </c>
      <c r="N252" s="181" t="s">
        <v>7</v>
      </c>
      <c r="O252" s="180" t="s">
        <v>1412</v>
      </c>
      <c r="P252" s="180" t="s">
        <v>1405</v>
      </c>
      <c r="Q252" s="181" t="s">
        <v>1364</v>
      </c>
      <c r="R252" s="184" t="s">
        <v>2210</v>
      </c>
      <c r="S252" s="171" t="s">
        <v>2528</v>
      </c>
      <c r="T252" s="171" t="s">
        <v>260</v>
      </c>
      <c r="U252" s="171" t="s">
        <v>73</v>
      </c>
      <c r="V252" s="171"/>
      <c r="W252" s="171"/>
      <c r="X252" s="179" t="s">
        <v>2523</v>
      </c>
    </row>
    <row r="253" spans="1:24" s="173" customFormat="1" ht="49.2" thickBot="1">
      <c r="A253" s="180">
        <v>2</v>
      </c>
      <c r="B253" s="181" t="s">
        <v>2330</v>
      </c>
      <c r="C253" s="181" t="s">
        <v>177</v>
      </c>
      <c r="D253" s="181" t="s">
        <v>2524</v>
      </c>
      <c r="E253" s="181" t="s">
        <v>2530</v>
      </c>
      <c r="F253" s="182" t="s">
        <v>2531</v>
      </c>
      <c r="G253" s="181" t="s">
        <v>2532</v>
      </c>
      <c r="H253" s="181"/>
      <c r="I253" s="181" t="s">
        <v>2533</v>
      </c>
      <c r="J253" s="181" t="s">
        <v>1404</v>
      </c>
      <c r="K253" s="181"/>
      <c r="L253" s="183">
        <v>45094</v>
      </c>
      <c r="M253" s="183">
        <v>45094</v>
      </c>
      <c r="N253" s="181" t="s">
        <v>7</v>
      </c>
      <c r="O253" s="180" t="s">
        <v>1412</v>
      </c>
      <c r="P253" s="180" t="s">
        <v>1405</v>
      </c>
      <c r="Q253" s="181" t="s">
        <v>1364</v>
      </c>
      <c r="R253" s="184" t="s">
        <v>2534</v>
      </c>
      <c r="S253" s="171" t="s">
        <v>2528</v>
      </c>
      <c r="T253" s="171" t="s">
        <v>260</v>
      </c>
      <c r="U253" s="171" t="s">
        <v>75</v>
      </c>
      <c r="V253" s="171"/>
      <c r="W253" s="171"/>
      <c r="X253" s="179" t="s">
        <v>2529</v>
      </c>
    </row>
    <row r="254" spans="1:24" s="173" customFormat="1" ht="47.4" thickBot="1">
      <c r="A254" s="180">
        <v>3</v>
      </c>
      <c r="B254" s="194" t="s">
        <v>2330</v>
      </c>
      <c r="C254" s="194" t="s">
        <v>177</v>
      </c>
      <c r="D254" s="189" t="s">
        <v>2536</v>
      </c>
      <c r="E254" s="194" t="s">
        <v>2537</v>
      </c>
      <c r="F254" s="194" t="s">
        <v>2538</v>
      </c>
      <c r="G254" s="181" t="s">
        <v>1494</v>
      </c>
      <c r="H254" s="181"/>
      <c r="I254" s="181" t="s">
        <v>1495</v>
      </c>
      <c r="J254" s="181" t="s">
        <v>1404</v>
      </c>
      <c r="K254" s="181"/>
      <c r="L254" s="183">
        <v>45052</v>
      </c>
      <c r="M254" s="183">
        <v>45052</v>
      </c>
      <c r="N254" s="181" t="s">
        <v>7</v>
      </c>
      <c r="O254" s="180"/>
      <c r="P254" s="180"/>
      <c r="Q254" s="181" t="s">
        <v>1359</v>
      </c>
      <c r="R254" s="189"/>
      <c r="X254" s="178" t="s">
        <v>2535</v>
      </c>
    </row>
    <row r="255" spans="1:24" s="173" customFormat="1" ht="49.2" thickBot="1">
      <c r="A255" s="180">
        <v>4</v>
      </c>
      <c r="B255" s="181" t="s">
        <v>2330</v>
      </c>
      <c r="C255" s="181" t="s">
        <v>177</v>
      </c>
      <c r="D255" s="181" t="s">
        <v>2540</v>
      </c>
      <c r="E255" s="181" t="s">
        <v>2541</v>
      </c>
      <c r="F255" s="182" t="s">
        <v>2542</v>
      </c>
      <c r="G255" s="181" t="s">
        <v>2543</v>
      </c>
      <c r="H255" s="181"/>
      <c r="I255" s="181" t="s">
        <v>2270</v>
      </c>
      <c r="J255" s="181" t="s">
        <v>1404</v>
      </c>
      <c r="K255" s="181"/>
      <c r="L255" s="183">
        <v>45072</v>
      </c>
      <c r="M255" s="183">
        <v>45072</v>
      </c>
      <c r="N255" s="181" t="s">
        <v>7</v>
      </c>
      <c r="O255" s="180" t="s">
        <v>1405</v>
      </c>
      <c r="P255" s="180" t="s">
        <v>1412</v>
      </c>
      <c r="Q255" s="181" t="s">
        <v>1359</v>
      </c>
      <c r="R255" s="184" t="s">
        <v>2271</v>
      </c>
      <c r="S255" s="171" t="s">
        <v>7</v>
      </c>
      <c r="T255" s="171" t="s">
        <v>260</v>
      </c>
      <c r="U255" s="171" t="s">
        <v>1444</v>
      </c>
      <c r="V255" s="171"/>
      <c r="W255" s="171"/>
      <c r="X255" s="179" t="s">
        <v>2539</v>
      </c>
    </row>
    <row r="256" spans="1:24" s="173" customFormat="1" ht="49.2" thickBot="1">
      <c r="A256" s="180">
        <v>5</v>
      </c>
      <c r="B256" s="181" t="s">
        <v>2330</v>
      </c>
      <c r="C256" s="181" t="s">
        <v>177</v>
      </c>
      <c r="D256" s="181" t="s">
        <v>2540</v>
      </c>
      <c r="E256" s="181" t="s">
        <v>2545</v>
      </c>
      <c r="F256" s="182" t="s">
        <v>2268</v>
      </c>
      <c r="G256" s="181" t="s">
        <v>2543</v>
      </c>
      <c r="H256" s="181"/>
      <c r="I256" s="181" t="s">
        <v>2270</v>
      </c>
      <c r="J256" s="181" t="s">
        <v>1404</v>
      </c>
      <c r="K256" s="181"/>
      <c r="L256" s="183">
        <v>45072</v>
      </c>
      <c r="M256" s="183">
        <v>45072</v>
      </c>
      <c r="N256" s="181" t="s">
        <v>7</v>
      </c>
      <c r="O256" s="180" t="s">
        <v>1412</v>
      </c>
      <c r="P256" s="180" t="s">
        <v>1405</v>
      </c>
      <c r="Q256" s="181" t="s">
        <v>1359</v>
      </c>
      <c r="R256" s="184" t="s">
        <v>2271</v>
      </c>
      <c r="S256" s="171" t="s">
        <v>7</v>
      </c>
      <c r="T256" s="171" t="s">
        <v>260</v>
      </c>
      <c r="U256" s="171" t="s">
        <v>1444</v>
      </c>
      <c r="V256" s="171"/>
      <c r="W256" s="171"/>
      <c r="X256" s="179" t="s">
        <v>2544</v>
      </c>
    </row>
    <row r="257" spans="1:24" s="173" customFormat="1" ht="49.2" thickBot="1">
      <c r="A257" s="180">
        <v>6</v>
      </c>
      <c r="B257" s="181" t="s">
        <v>2330</v>
      </c>
      <c r="C257" s="181" t="s">
        <v>177</v>
      </c>
      <c r="D257" s="181" t="s">
        <v>2540</v>
      </c>
      <c r="E257" s="181" t="s">
        <v>2180</v>
      </c>
      <c r="F257" s="182" t="s">
        <v>2547</v>
      </c>
      <c r="G257" s="181" t="s">
        <v>2182</v>
      </c>
      <c r="H257" s="181"/>
      <c r="I257" s="181" t="s">
        <v>2183</v>
      </c>
      <c r="J257" s="181" t="s">
        <v>1404</v>
      </c>
      <c r="K257" s="181"/>
      <c r="L257" s="183">
        <v>45071</v>
      </c>
      <c r="M257" s="183">
        <v>45074</v>
      </c>
      <c r="N257" s="181" t="s">
        <v>7</v>
      </c>
      <c r="O257" s="180" t="s">
        <v>1412</v>
      </c>
      <c r="P257" s="180" t="s">
        <v>1412</v>
      </c>
      <c r="Q257" s="181" t="s">
        <v>1359</v>
      </c>
      <c r="R257" s="184" t="s">
        <v>2184</v>
      </c>
      <c r="S257" s="171" t="s">
        <v>7</v>
      </c>
      <c r="T257" s="171" t="s">
        <v>260</v>
      </c>
      <c r="U257" s="171" t="s">
        <v>1444</v>
      </c>
      <c r="V257" s="171"/>
      <c r="W257" s="171"/>
      <c r="X257" s="179" t="s">
        <v>2546</v>
      </c>
    </row>
    <row r="258" spans="1:24" s="173" customFormat="1" ht="47.4" thickBot="1">
      <c r="A258" s="180">
        <v>7</v>
      </c>
      <c r="B258" s="194" t="s">
        <v>2330</v>
      </c>
      <c r="C258" s="194" t="s">
        <v>177</v>
      </c>
      <c r="D258" s="189" t="s">
        <v>2549</v>
      </c>
      <c r="E258" s="194" t="s">
        <v>2550</v>
      </c>
      <c r="F258" s="194" t="s">
        <v>2551</v>
      </c>
      <c r="G258" s="181" t="s">
        <v>1494</v>
      </c>
      <c r="H258" s="181"/>
      <c r="I258" s="181" t="s">
        <v>1495</v>
      </c>
      <c r="J258" s="181" t="s">
        <v>1404</v>
      </c>
      <c r="K258" s="181"/>
      <c r="L258" s="183">
        <v>45052</v>
      </c>
      <c r="M258" s="183">
        <v>45052</v>
      </c>
      <c r="N258" s="181" t="s">
        <v>7</v>
      </c>
      <c r="O258" s="180"/>
      <c r="P258" s="180"/>
      <c r="Q258" s="181" t="s">
        <v>1359</v>
      </c>
      <c r="R258" s="189"/>
      <c r="X258" s="178" t="s">
        <v>2548</v>
      </c>
    </row>
    <row r="259" spans="1:24" s="173" customFormat="1" ht="65.400000000000006" thickBot="1">
      <c r="A259" s="180">
        <v>8</v>
      </c>
      <c r="B259" s="181" t="s">
        <v>2330</v>
      </c>
      <c r="C259" s="181" t="s">
        <v>177</v>
      </c>
      <c r="D259" s="181" t="s">
        <v>2553</v>
      </c>
      <c r="E259" s="181" t="s">
        <v>2554</v>
      </c>
      <c r="F259" s="182" t="s">
        <v>2555</v>
      </c>
      <c r="G259" s="181" t="s">
        <v>2532</v>
      </c>
      <c r="H259" s="181"/>
      <c r="I259" s="181" t="s">
        <v>2533</v>
      </c>
      <c r="J259" s="181" t="s">
        <v>1404</v>
      </c>
      <c r="K259" s="181"/>
      <c r="L259" s="183">
        <v>45094</v>
      </c>
      <c r="M259" s="183">
        <v>45094</v>
      </c>
      <c r="N259" s="181" t="s">
        <v>7</v>
      </c>
      <c r="O259" s="180" t="s">
        <v>1412</v>
      </c>
      <c r="P259" s="180" t="s">
        <v>1405</v>
      </c>
      <c r="Q259" s="181" t="s">
        <v>1359</v>
      </c>
      <c r="R259" s="184" t="s">
        <v>2534</v>
      </c>
      <c r="S259" s="171" t="s">
        <v>7</v>
      </c>
      <c r="T259" s="171" t="s">
        <v>260</v>
      </c>
      <c r="U259" s="171" t="s">
        <v>75</v>
      </c>
      <c r="V259" s="171"/>
      <c r="W259" s="171"/>
      <c r="X259" s="179" t="s">
        <v>2552</v>
      </c>
    </row>
    <row r="260" spans="1:24" s="173" customFormat="1" ht="49.2" thickBot="1">
      <c r="A260" s="180">
        <v>9</v>
      </c>
      <c r="B260" s="181" t="s">
        <v>2330</v>
      </c>
      <c r="C260" s="181" t="s">
        <v>177</v>
      </c>
      <c r="D260" s="181" t="s">
        <v>2553</v>
      </c>
      <c r="E260" s="181" t="s">
        <v>2557</v>
      </c>
      <c r="F260" s="182" t="s">
        <v>2558</v>
      </c>
      <c r="G260" s="181" t="s">
        <v>2532</v>
      </c>
      <c r="H260" s="181"/>
      <c r="I260" s="181" t="s">
        <v>2533</v>
      </c>
      <c r="J260" s="181" t="s">
        <v>1404</v>
      </c>
      <c r="K260" s="181"/>
      <c r="L260" s="183">
        <v>45094</v>
      </c>
      <c r="M260" s="183">
        <v>45094</v>
      </c>
      <c r="N260" s="181" t="s">
        <v>7</v>
      </c>
      <c r="O260" s="180" t="s">
        <v>1405</v>
      </c>
      <c r="P260" s="180" t="s">
        <v>1405</v>
      </c>
      <c r="Q260" s="181" t="s">
        <v>1359</v>
      </c>
      <c r="R260" s="184" t="s">
        <v>2534</v>
      </c>
      <c r="S260" s="171" t="s">
        <v>7</v>
      </c>
      <c r="T260" s="171" t="s">
        <v>260</v>
      </c>
      <c r="U260" s="171" t="s">
        <v>75</v>
      </c>
      <c r="V260" s="171"/>
      <c r="W260" s="171"/>
      <c r="X260" s="179" t="s">
        <v>2556</v>
      </c>
    </row>
    <row r="261" spans="1:24" s="173" customFormat="1" ht="32.4">
      <c r="A261" s="180">
        <v>10</v>
      </c>
      <c r="B261" s="181" t="s">
        <v>2330</v>
      </c>
      <c r="C261" s="181" t="s">
        <v>177</v>
      </c>
      <c r="D261" s="181" t="s">
        <v>2560</v>
      </c>
      <c r="E261" s="181" t="s">
        <v>2561</v>
      </c>
      <c r="F261" s="182" t="s">
        <v>2562</v>
      </c>
      <c r="G261" s="181" t="s">
        <v>2563</v>
      </c>
      <c r="H261" s="181"/>
      <c r="I261" s="181" t="s">
        <v>2564</v>
      </c>
      <c r="J261" s="181" t="s">
        <v>1404</v>
      </c>
      <c r="K261" s="181"/>
      <c r="L261" s="183">
        <v>45262</v>
      </c>
      <c r="M261" s="183">
        <v>45262</v>
      </c>
      <c r="N261" s="181" t="s">
        <v>2565</v>
      </c>
      <c r="O261" s="180" t="s">
        <v>1405</v>
      </c>
      <c r="P261" s="180" t="s">
        <v>1405</v>
      </c>
      <c r="Q261" s="181" t="s">
        <v>1359</v>
      </c>
      <c r="R261" s="184" t="s">
        <v>2566</v>
      </c>
      <c r="S261" s="171" t="s">
        <v>7</v>
      </c>
      <c r="T261" s="171" t="s">
        <v>260</v>
      </c>
      <c r="U261" s="171" t="s">
        <v>29</v>
      </c>
      <c r="V261" s="171"/>
      <c r="W261" s="171"/>
      <c r="X261" s="179" t="s">
        <v>2559</v>
      </c>
    </row>
    <row r="262" spans="1:24" s="171" customFormat="1" ht="48.6">
      <c r="A262" s="180">
        <v>11</v>
      </c>
      <c r="B262" s="181" t="s">
        <v>2330</v>
      </c>
      <c r="C262" s="181" t="s">
        <v>177</v>
      </c>
      <c r="D262" s="181" t="s">
        <v>2560</v>
      </c>
      <c r="E262" s="191" t="s">
        <v>2568</v>
      </c>
      <c r="F262" s="182" t="s">
        <v>2569</v>
      </c>
      <c r="G262" s="181" t="s">
        <v>2570</v>
      </c>
      <c r="H262" s="181"/>
      <c r="I262" s="181" t="s">
        <v>2571</v>
      </c>
      <c r="J262" s="181" t="s">
        <v>1404</v>
      </c>
      <c r="K262" s="181"/>
      <c r="L262" s="183">
        <v>45067</v>
      </c>
      <c r="M262" s="183">
        <v>45067</v>
      </c>
      <c r="N262" s="181" t="s">
        <v>2572</v>
      </c>
      <c r="O262" s="180" t="s">
        <v>1405</v>
      </c>
      <c r="P262" s="180" t="s">
        <v>1405</v>
      </c>
      <c r="Q262" s="181" t="s">
        <v>1359</v>
      </c>
      <c r="R262" s="184" t="s">
        <v>2573</v>
      </c>
      <c r="S262" s="171" t="s">
        <v>7</v>
      </c>
      <c r="T262" s="171" t="s">
        <v>260</v>
      </c>
      <c r="U262" s="171" t="s">
        <v>1444</v>
      </c>
      <c r="X262" s="171" t="s">
        <v>2567</v>
      </c>
    </row>
    <row r="263" spans="1:24" s="171" customFormat="1" ht="48.6">
      <c r="A263" s="180">
        <v>12</v>
      </c>
      <c r="B263" s="181" t="s">
        <v>2330</v>
      </c>
      <c r="C263" s="181" t="s">
        <v>177</v>
      </c>
      <c r="D263" s="181" t="s">
        <v>2560</v>
      </c>
      <c r="E263" s="191" t="s">
        <v>2575</v>
      </c>
      <c r="F263" s="182" t="s">
        <v>2576</v>
      </c>
      <c r="G263" s="181" t="s">
        <v>2577</v>
      </c>
      <c r="H263" s="181"/>
      <c r="I263" s="181" t="s">
        <v>2578</v>
      </c>
      <c r="J263" s="181" t="s">
        <v>1404</v>
      </c>
      <c r="K263" s="181"/>
      <c r="L263" s="183">
        <v>45065</v>
      </c>
      <c r="M263" s="183">
        <v>45065</v>
      </c>
      <c r="N263" s="181" t="s">
        <v>2579</v>
      </c>
      <c r="O263" s="180" t="s">
        <v>1405</v>
      </c>
      <c r="P263" s="180" t="s">
        <v>1405</v>
      </c>
      <c r="Q263" s="181" t="s">
        <v>1359</v>
      </c>
      <c r="R263" s="184" t="s">
        <v>2580</v>
      </c>
      <c r="S263" s="171" t="s">
        <v>7</v>
      </c>
      <c r="T263" s="171" t="s">
        <v>260</v>
      </c>
      <c r="U263" s="171" t="s">
        <v>1444</v>
      </c>
      <c r="X263" s="171" t="s">
        <v>2574</v>
      </c>
    </row>
    <row r="264" spans="1:24" s="171" customFormat="1" ht="48.6">
      <c r="A264" s="180">
        <v>13</v>
      </c>
      <c r="B264" s="181" t="s">
        <v>2330</v>
      </c>
      <c r="C264" s="181" t="s">
        <v>177</v>
      </c>
      <c r="D264" s="181" t="s">
        <v>2560</v>
      </c>
      <c r="E264" s="181" t="s">
        <v>2582</v>
      </c>
      <c r="F264" s="182" t="s">
        <v>2583</v>
      </c>
      <c r="G264" s="181" t="s">
        <v>2584</v>
      </c>
      <c r="H264" s="181"/>
      <c r="I264" s="196" t="s">
        <v>2585</v>
      </c>
      <c r="J264" s="196" t="s">
        <v>1411</v>
      </c>
      <c r="K264" s="181"/>
      <c r="L264" s="183">
        <v>45117</v>
      </c>
      <c r="M264" s="183">
        <v>45121</v>
      </c>
      <c r="N264" s="181" t="s">
        <v>2586</v>
      </c>
      <c r="O264" s="180" t="s">
        <v>1405</v>
      </c>
      <c r="P264" s="180" t="s">
        <v>1405</v>
      </c>
      <c r="Q264" s="181" t="s">
        <v>1364</v>
      </c>
      <c r="R264" s="184" t="s">
        <v>2587</v>
      </c>
      <c r="S264" s="171" t="s">
        <v>2588</v>
      </c>
      <c r="T264" s="171" t="s">
        <v>260</v>
      </c>
      <c r="U264" s="171" t="s">
        <v>73</v>
      </c>
      <c r="X264" s="171" t="s">
        <v>2581</v>
      </c>
    </row>
    <row r="265" spans="1:24" s="171" customFormat="1" ht="46.8">
      <c r="A265" s="180">
        <v>14</v>
      </c>
      <c r="B265" s="194" t="s">
        <v>2330</v>
      </c>
      <c r="C265" s="194" t="s">
        <v>2590</v>
      </c>
      <c r="D265" s="189" t="s">
        <v>2591</v>
      </c>
      <c r="E265" s="194" t="s">
        <v>2592</v>
      </c>
      <c r="F265" s="194" t="s">
        <v>2593</v>
      </c>
      <c r="G265" s="181" t="s">
        <v>1494</v>
      </c>
      <c r="H265" s="181"/>
      <c r="I265" s="181" t="s">
        <v>1495</v>
      </c>
      <c r="J265" s="181" t="s">
        <v>1404</v>
      </c>
      <c r="K265" s="181"/>
      <c r="L265" s="183">
        <v>45052</v>
      </c>
      <c r="M265" s="183">
        <v>45052</v>
      </c>
      <c r="N265" s="181" t="s">
        <v>7</v>
      </c>
      <c r="O265" s="180"/>
      <c r="P265" s="180"/>
      <c r="Q265" s="181" t="s">
        <v>1359</v>
      </c>
      <c r="R265" s="189"/>
      <c r="S265" s="173"/>
      <c r="T265" s="173"/>
      <c r="U265" s="173"/>
      <c r="V265" s="173"/>
      <c r="W265" s="173"/>
      <c r="X265" s="176" t="s">
        <v>2589</v>
      </c>
    </row>
    <row r="266" spans="1:24" s="171" customFormat="1" ht="46.8">
      <c r="A266" s="180">
        <v>15</v>
      </c>
      <c r="B266" s="194" t="s">
        <v>2330</v>
      </c>
      <c r="C266" s="188" t="s">
        <v>177</v>
      </c>
      <c r="D266" s="189" t="s">
        <v>2595</v>
      </c>
      <c r="E266" s="188" t="s">
        <v>2596</v>
      </c>
      <c r="F266" s="188" t="s">
        <v>2597</v>
      </c>
      <c r="G266" s="181" t="s">
        <v>1494</v>
      </c>
      <c r="H266" s="181"/>
      <c r="I266" s="181" t="s">
        <v>1495</v>
      </c>
      <c r="J266" s="181" t="s">
        <v>1404</v>
      </c>
      <c r="K266" s="181"/>
      <c r="L266" s="183">
        <v>45052</v>
      </c>
      <c r="M266" s="183">
        <v>45052</v>
      </c>
      <c r="N266" s="181" t="s">
        <v>7</v>
      </c>
      <c r="O266" s="180"/>
      <c r="P266" s="180"/>
      <c r="Q266" s="181" t="s">
        <v>1359</v>
      </c>
      <c r="R266" s="189"/>
      <c r="S266" s="173"/>
      <c r="T266" s="173"/>
      <c r="U266" s="173"/>
      <c r="V266" s="173"/>
      <c r="W266" s="173"/>
      <c r="X266" s="172" t="s">
        <v>2594</v>
      </c>
    </row>
    <row r="267" spans="1:24" s="171" customFormat="1" ht="48.6">
      <c r="A267" s="180">
        <v>16</v>
      </c>
      <c r="B267" s="181" t="s">
        <v>2330</v>
      </c>
      <c r="C267" s="181" t="s">
        <v>177</v>
      </c>
      <c r="D267" s="181" t="s">
        <v>2599</v>
      </c>
      <c r="E267" s="181" t="s">
        <v>2600</v>
      </c>
      <c r="F267" s="182" t="s">
        <v>2601</v>
      </c>
      <c r="G267" s="181" t="s">
        <v>2602</v>
      </c>
      <c r="H267" s="181"/>
      <c r="I267" s="196" t="s">
        <v>2603</v>
      </c>
      <c r="J267" s="196" t="s">
        <v>1411</v>
      </c>
      <c r="K267" s="181"/>
      <c r="L267" s="183">
        <v>45147</v>
      </c>
      <c r="M267" s="183">
        <v>45151</v>
      </c>
      <c r="N267" s="181" t="s">
        <v>7</v>
      </c>
      <c r="O267" s="180" t="s">
        <v>1412</v>
      </c>
      <c r="P267" s="180" t="s">
        <v>1412</v>
      </c>
      <c r="Q267" s="181" t="s">
        <v>1364</v>
      </c>
      <c r="R267" s="184" t="s">
        <v>2604</v>
      </c>
      <c r="S267" s="171" t="s">
        <v>7</v>
      </c>
      <c r="T267" s="171" t="s">
        <v>260</v>
      </c>
      <c r="U267" s="171" t="s">
        <v>18</v>
      </c>
      <c r="X267" s="171" t="s">
        <v>2598</v>
      </c>
    </row>
    <row r="268" spans="1:24" ht="32.4">
      <c r="A268" s="96"/>
      <c r="B268" s="97"/>
      <c r="C268" s="102" t="s">
        <v>253</v>
      </c>
      <c r="D268" s="103"/>
      <c r="E268" s="103"/>
      <c r="F268" s="103"/>
      <c r="G268" s="103"/>
      <c r="H268" s="98"/>
      <c r="I268" s="99" t="s">
        <v>2631</v>
      </c>
      <c r="J268" s="99" t="s">
        <v>2632</v>
      </c>
      <c r="K268" s="100"/>
      <c r="L268" s="103"/>
      <c r="M268" s="103"/>
      <c r="N268" s="96"/>
      <c r="O268" s="96"/>
      <c r="P268" s="96"/>
      <c r="Q268" s="96"/>
      <c r="R268" s="101"/>
    </row>
    <row r="273" spans="6:6">
      <c r="F273" s="122"/>
    </row>
  </sheetData>
  <mergeCells count="19">
    <mergeCell ref="O2:O3"/>
    <mergeCell ref="X2:X3"/>
    <mergeCell ref="P2:P3"/>
    <mergeCell ref="A1:R1"/>
    <mergeCell ref="A2:A3"/>
    <mergeCell ref="B2:B3"/>
    <mergeCell ref="C2:C3"/>
    <mergeCell ref="D2:D3"/>
    <mergeCell ref="E2:E3"/>
    <mergeCell ref="F2:F3"/>
    <mergeCell ref="G2:G3"/>
    <mergeCell ref="H2:H3"/>
    <mergeCell ref="I2:I3"/>
    <mergeCell ref="Q2:Q3"/>
    <mergeCell ref="R2:R3"/>
    <mergeCell ref="J2:J3"/>
    <mergeCell ref="K2:K3"/>
    <mergeCell ref="L2:M2"/>
    <mergeCell ref="N2:N3"/>
  </mergeCells>
  <phoneticPr fontId="11" type="noConversion"/>
  <dataValidations count="2">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xr:uid="{C4DDD968-FDB1-4DA9-A657-0393C3D8072A}">
      <formula1>"外文, 中文"</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xr:uid="{5066DF98-45A1-4606-A5FB-3F7DA612A22E}">
      <formula1>"01, 02, 03, 04, 05, 06, 07, 08, 09, 10, 11, 12"</formula1>
    </dataValidation>
  </dataValidations>
  <hyperlinks>
    <hyperlink ref="R33" r:id="rId1" xr:uid="{DB84F9D4-C6A2-4E10-8271-56C3D6C171F8}"/>
    <hyperlink ref="R30" r:id="rId2" xr:uid="{3E8B921E-F2E3-4929-94C2-244EC167DEB0}"/>
    <hyperlink ref="R189" r:id="rId3" xr:uid="{54E484CB-3624-4749-A394-450C0720C406}"/>
    <hyperlink ref="R252" r:id="rId4" xr:uid="{190580FB-68D6-424B-9BDA-0CE3432C3493}"/>
    <hyperlink ref="R172" r:id="rId5" xr:uid="{CF41351C-DDBA-4139-AEA9-EB43E08CE07C}"/>
    <hyperlink ref="R64" r:id="rId6" xr:uid="{56EA26E7-EE2D-48C7-BB93-DE0CC5BB0DC9}"/>
    <hyperlink ref="R109" r:id="rId7" xr:uid="{A37C1A2E-D7A1-49FD-A20B-0EA25A0AD5D5}"/>
    <hyperlink ref="R110" r:id="rId8" xr:uid="{46EC51D6-39F4-4F53-A8B4-BAE2850BE8F2}"/>
    <hyperlink ref="R112" r:id="rId9" xr:uid="{3F8A0365-FDFB-478C-AA7F-B1753D457A86}"/>
    <hyperlink ref="R41" r:id="rId10" xr:uid="{0FEF668E-943C-4F2B-B0F1-E3208E4810F4}"/>
    <hyperlink ref="R43" r:id="rId11" xr:uid="{883C10E4-41CA-4232-A480-F1AE4441EC64}"/>
    <hyperlink ref="R44" r:id="rId12" xr:uid="{9EF1C2B0-DBA8-40F9-9231-EA75A9E7E1D9}"/>
    <hyperlink ref="R45" r:id="rId13" xr:uid="{C4A71FA3-5664-4EBF-A50F-601E360B3F5D}"/>
    <hyperlink ref="R171" r:id="rId14" xr:uid="{DE2F4726-F9CB-49DF-A9B9-2912FE6E4A05}"/>
    <hyperlink ref="R192" r:id="rId15" xr:uid="{75537D3B-6AB2-4F16-8099-FF2E2B5EDDE9}"/>
    <hyperlink ref="R190" r:id="rId16" xr:uid="{B60164C6-B318-40B4-ACBA-647C3D38206D}"/>
    <hyperlink ref="R162" r:id="rId17" xr:uid="{71EF04EE-A5C5-4493-B085-02227A7ADF73}"/>
    <hyperlink ref="R65" r:id="rId18" xr:uid="{41D53358-B140-4BAA-9F00-0BFBF14C3716}"/>
    <hyperlink ref="R124" r:id="rId19" xr:uid="{E8BE3097-F6EC-4705-91E9-6CDC55066253}"/>
    <hyperlink ref="R160" r:id="rId20" xr:uid="{CBE35BFC-A27D-4C22-AAE2-4AB66612C7E7}"/>
    <hyperlink ref="R122" r:id="rId21" xr:uid="{3F8CF664-0917-47FB-B46C-28D5E62C6AF5}"/>
    <hyperlink ref="R123" r:id="rId22" xr:uid="{630653FA-080F-4D37-B4B4-5EA960423D15}"/>
    <hyperlink ref="R66" r:id="rId23" xr:uid="{DC4DD585-BE0C-474B-809C-4877E3C8B6FC}"/>
    <hyperlink ref="R67" r:id="rId24" xr:uid="{5F04D4EB-87B9-4945-9C0F-CA23288C529B}"/>
    <hyperlink ref="R261" r:id="rId25" xr:uid="{F2218B71-FEC8-4A69-8997-F5E13519ACCB}"/>
    <hyperlink ref="R76" r:id="rId26" xr:uid="{7880100D-75D1-47A8-846C-9E2D5F294076}"/>
    <hyperlink ref="R4" r:id="rId27" xr:uid="{D62C5661-2B0B-4DC2-B2D1-6652B23CD905}"/>
    <hyperlink ref="R93" r:id="rId28" xr:uid="{37F8B88B-41AF-4EA1-9F6E-AAF3BAEFB53A}"/>
    <hyperlink ref="R94" r:id="rId29" xr:uid="{B4F01A53-CCB3-4A86-A3D8-1BDB912621D2}"/>
    <hyperlink ref="R38" r:id="rId30" location="poster" xr:uid="{6D0A2710-30D8-465A-BE49-D3F04603562E}"/>
    <hyperlink ref="R39" r:id="rId31" location="poster" xr:uid="{4D7B2676-D44A-406F-93A6-1C20A9BBD706}"/>
    <hyperlink ref="R37" r:id="rId32" location="poster" xr:uid="{CFB66E31-564D-412D-B1F3-A5523EFF85FD}"/>
    <hyperlink ref="R234" r:id="rId33" xr:uid="{60384610-3AFD-4EF1-9ACA-D515BE87C758}"/>
    <hyperlink ref="R235" r:id="rId34" xr:uid="{19CAE358-91F5-48B6-A1DE-A1818184AB79}"/>
    <hyperlink ref="R25" r:id="rId35" xr:uid="{D2423989-C340-449A-85CF-94A0650585C9}"/>
    <hyperlink ref="R26" r:id="rId36" xr:uid="{F3550005-80BD-46E6-8281-2739E828E9CA}"/>
    <hyperlink ref="R32" r:id="rId37" xr:uid="{53217F9C-B02C-4CF6-B698-07E1EAFFD08E}"/>
    <hyperlink ref="R262" r:id="rId38" xr:uid="{744FC62E-8FCF-4DB2-8AA4-F73301BA7B1E}"/>
    <hyperlink ref="R86" r:id="rId39" xr:uid="{18CAA652-4BD8-4C30-8831-9C0D972F3F8D}"/>
    <hyperlink ref="R88" r:id="rId40" xr:uid="{93F687B2-D3D7-43CF-8774-BB7E50848C28}"/>
    <hyperlink ref="R87" r:id="rId41" xr:uid="{93B8C716-5D60-48F7-A363-BA77711A8ED7}"/>
    <hyperlink ref="R27" r:id="rId42" xr:uid="{986E3DCC-D850-4F03-9189-252B41914B26}"/>
    <hyperlink ref="R236" r:id="rId43" xr:uid="{8986714E-5DD3-4629-B7AB-7594CC8A6E50}"/>
    <hyperlink ref="R227" r:id="rId44" xr:uid="{71F54444-7561-4B7B-823B-0478205A1125}"/>
    <hyperlink ref="R125" r:id="rId45" xr:uid="{3A9229B3-C539-41AE-9554-CB30B51A6D77}"/>
    <hyperlink ref="R263" r:id="rId46" xr:uid="{8899CF4E-DC89-43B9-8904-361A2D53BE55}"/>
    <hyperlink ref="R115" r:id="rId47" xr:uid="{BEBF8FE3-F43E-4BCF-9A22-D9F51D892558}"/>
    <hyperlink ref="R116" r:id="rId48" xr:uid="{19306A60-6352-4718-AD04-17F2E559BEFA}"/>
    <hyperlink ref="R54" r:id="rId49" xr:uid="{6F287E63-7724-43AB-8FCF-FF4CC79F606C}"/>
    <hyperlink ref="R267" r:id="rId50" xr:uid="{511154D2-DE80-4478-9534-775C7185BA12}"/>
    <hyperlink ref="R253" r:id="rId51" xr:uid="{1D66985C-790F-4299-9C5E-103DDD4C974A}"/>
    <hyperlink ref="R105" r:id="rId52" xr:uid="{D3D2412B-1FEC-497C-8145-0DBBDD325EB5}"/>
    <hyperlink ref="R42" r:id="rId53" xr:uid="{024D3AAE-F04E-429D-8B86-8948C8292939}"/>
    <hyperlink ref="R55" r:id="rId54" xr:uid="{1FCCD1A6-57FB-4FA5-9F77-58C72B2F1A1D}"/>
    <hyperlink ref="R151" r:id="rId55" xr:uid="{97BFE158-342F-431C-A331-AE6495E4EA89}"/>
    <hyperlink ref="R113" r:id="rId56" xr:uid="{5396E476-DE19-4324-AEAA-8A2D8B03018C}"/>
    <hyperlink ref="R226" r:id="rId57" xr:uid="{4EF89E49-8B14-404C-BC59-D3F7FCC497AE}"/>
    <hyperlink ref="R48" r:id="rId58" xr:uid="{49E0C6F4-247B-4EA1-9D1F-878768953038}"/>
    <hyperlink ref="R49" r:id="rId59" xr:uid="{DEDA9435-9622-4FC1-B21D-A881BC0CD7B4}"/>
    <hyperlink ref="R69" r:id="rId60" xr:uid="{3776EF72-29F1-4F0C-BD06-A0213E0C4A60}"/>
    <hyperlink ref="R161" r:id="rId61" xr:uid="{D4EFA527-7AF4-4390-A03F-5784CCE6E403}"/>
    <hyperlink ref="R77:R78" r:id="rId62" display="https://ieeexplore.ieee.org/xpl/conhome/10179490/proceeding" xr:uid="{6052C6AD-498E-476D-98DF-839E11E956FA}"/>
    <hyperlink ref="R136" r:id="rId63" xr:uid="{4CD2D8B3-5202-470D-BA0F-3211F0655E61}"/>
    <hyperlink ref="R222" r:id="rId64" xr:uid="{5BD3816F-B973-4BA1-856D-5832EF1CC2C3}"/>
    <hyperlink ref="R243" r:id="rId65" xr:uid="{674A3683-F257-4AB3-9EA7-08DF07110073}"/>
    <hyperlink ref="R60" r:id="rId66" xr:uid="{452F12C9-C393-482E-B0FA-05EB609BB8DD}"/>
    <hyperlink ref="R82" r:id="rId67" xr:uid="{3D8A1610-20B7-4332-99C7-2A05286F5B12}"/>
    <hyperlink ref="R99" r:id="rId68" xr:uid="{D4ECBAF9-EC36-4D99-BDDA-15CC25B42907}"/>
    <hyperlink ref="R178" r:id="rId69" xr:uid="{DFC558FD-74FE-4B8C-AB3C-1EF495F5E5A0}"/>
    <hyperlink ref="R86:R88" r:id="rId70" display="https://csme2023.ncue.edu.tw/site/page.aspx?pid=901&amp;sid=1516&amp;lang=cht" xr:uid="{032CDECF-8124-4B60-99D6-477EEA79160F}"/>
    <hyperlink ref="R173" r:id="rId71" xr:uid="{6F547351-9AD4-46E7-918A-99C3C5EDD2A3}"/>
    <hyperlink ref="R174" r:id="rId72" xr:uid="{A4C04123-2EB3-4B96-86E9-07459F603B01}"/>
    <hyperlink ref="R119" r:id="rId73" xr:uid="{C9D2C236-26C9-4648-BB6A-39871129CBCA}"/>
    <hyperlink ref="R118" r:id="rId74" xr:uid="{DFAF9407-9DFC-44FD-96D4-B2272F30477B}"/>
    <hyperlink ref="R223" r:id="rId75" xr:uid="{8CE05852-F7DF-44C4-8B98-319CB8FDCC9B}"/>
    <hyperlink ref="R247" r:id="rId76" xr:uid="{4F801C7E-22E5-46D3-83B6-727E45825B85}"/>
    <hyperlink ref="R62" r:id="rId77" xr:uid="{27A89386-4FA4-481A-8EB4-D87A739C10BB}"/>
    <hyperlink ref="R152" r:id="rId78" xr:uid="{AF37A0FA-B171-45AA-82F7-06D8FCAAD4A3}"/>
    <hyperlink ref="R193" r:id="rId79" xr:uid="{1B57D371-A1E2-44D4-A809-38CC909C812D}"/>
    <hyperlink ref="R98:R100" r:id="rId80" display="https://iedms2023.nsysu.edu.tw/" xr:uid="{53B6BAD1-7F1C-47D4-8487-A5A54E789DCD}"/>
    <hyperlink ref="R175" r:id="rId81" xr:uid="{0731DF80-8135-4E26-8AEB-99A8E58E07B1}"/>
    <hyperlink ref="R102:R103" r:id="rId82" display="https://ieeexplore.ieee.org/xpl/conhome/10226627/proceeding" xr:uid="{1B7D444C-5FC9-425D-91A7-563EF36A5D42}"/>
    <hyperlink ref="R183" r:id="rId83" xr:uid="{89169340-4E0D-4FC2-A08F-7A6160FB149E}"/>
    <hyperlink ref="R199" r:id="rId84" xr:uid="{DF21D3AA-1310-4B29-A58A-FE3021DC5701}"/>
    <hyperlink ref="R72" r:id="rId85" xr:uid="{ED6F866D-9745-4240-8DF7-C819A9AC4DCC}"/>
    <hyperlink ref="R138" r:id="rId86" xr:uid="{6311304C-04EF-4713-A2DB-979221BF8732}"/>
    <hyperlink ref="R140" r:id="rId87" xr:uid="{C49B8291-D256-46AD-8B9F-B2CDED737606}"/>
    <hyperlink ref="R139" r:id="rId88" xr:uid="{E69A1B32-1371-4A23-927C-426DEFB616B6}"/>
    <hyperlink ref="R47" r:id="rId89" xr:uid="{8A91A070-934C-4EF3-B965-6D420DCFF895}"/>
    <hyperlink ref="R184" r:id="rId90" xr:uid="{15D8421F-5931-4693-AB2F-CD0C5302B841}"/>
    <hyperlink ref="R36" r:id="rId91" xr:uid="{82FD2E40-41D8-4C52-AE40-2A8E5B5DBFBF}"/>
    <hyperlink ref="R153" r:id="rId92" xr:uid="{776BFF45-BE3E-4C5A-B707-650FC16D5F9E}"/>
    <hyperlink ref="R119:R122" r:id="rId93" display="https://optic2023.conf.tw/site/page.aspx?pid=901&amp;sid=1495&amp;lang=en" xr:uid="{0543757E-5076-4FE8-8C30-F17368E9FEE8}"/>
    <hyperlink ref="R248" r:id="rId94" xr:uid="{09481F8D-C5C8-4ECE-BB1F-20E25AEEC583}"/>
    <hyperlink ref="R149" r:id="rId95" xr:uid="{8D0D576E-C309-45E2-AF69-3C4458C1F683}"/>
    <hyperlink ref="R103" r:id="rId96" xr:uid="{A7F63C9D-DF18-43A1-9D5D-C641B65B2363}"/>
    <hyperlink ref="R163" r:id="rId97" xr:uid="{59BF4DCE-22B8-40C1-9119-C6AF47EE1F96}"/>
    <hyperlink ref="R164" r:id="rId98" xr:uid="{29643212-BA1D-4812-9733-65CBBD2B88DB}"/>
    <hyperlink ref="R244" r:id="rId99" xr:uid="{18A6A351-C2AB-491F-B82A-83AEB7554C8A}"/>
    <hyperlink ref="R195" r:id="rId100" xr:uid="{7F5A1B55-0917-46F9-8BEA-87F2D560ADD4}"/>
    <hyperlink ref="R196" r:id="rId101" xr:uid="{137CBA3A-B314-4AF7-BCF9-5254CF8CEB29}"/>
    <hyperlink ref="R17" r:id="rId102" xr:uid="{586571D2-58C6-4BF9-BE1B-CABE0D0672A8}"/>
    <hyperlink ref="R157" r:id="rId103" xr:uid="{0443256F-F2D8-446A-944C-10080A1D8885}"/>
    <hyperlink ref="R77" r:id="rId104" xr:uid="{C2E7D3DD-1848-457A-9954-C93688A9346E}"/>
    <hyperlink ref="R61" r:id="rId105" xr:uid="{F42FF09B-C4EC-4017-9B4E-B718A4FF5017}"/>
    <hyperlink ref="R165" r:id="rId106" xr:uid="{C52C512F-34F6-4D92-AFB5-F2DFDF4B156C}"/>
    <hyperlink ref="R159" r:id="rId107" xr:uid="{70EB8FE5-29F7-4C9C-B37E-1632CEBA8D16}"/>
    <hyperlink ref="R158" r:id="rId108" xr:uid="{A0BB1D6A-7243-4BC8-BA93-3CC45BF56EA9}"/>
    <hyperlink ref="R264" r:id="rId109" xr:uid="{CCCD05D3-B926-461B-8DC1-8F8F418F4C1E}"/>
    <hyperlink ref="R10" r:id="rId110" xr:uid="{50E2A7AC-FE50-4ED9-9AF4-450CACC9C613}"/>
    <hyperlink ref="R24" r:id="rId111" xr:uid="{730F2DD8-E7F3-4CEA-A396-58DB0949F4D0}"/>
    <hyperlink ref="R96" r:id="rId112" xr:uid="{6E0C30A1-F321-4E65-9870-022CDE47DB37}"/>
    <hyperlink ref="R89" r:id="rId113" xr:uid="{94B5DCD7-105B-4B26-8C03-8FB9591202A2}"/>
    <hyperlink ref="R148:R151" r:id="rId114" display="https://csme2023.ncue.edu.tw/site/page.aspx?pid=901&amp;sid=1516&amp;lang=cht" xr:uid="{C17A0D0B-FD48-47FB-ADF1-701394474114}"/>
    <hyperlink ref="R23" r:id="rId115" xr:uid="{D8E3A523-BCFF-4240-BE50-0E9E5B68BE6B}"/>
    <hyperlink ref="R154:R160" r:id="rId116" display="https://www.niihama-nct.ac.jp/facilities/global/nnbac2023/" xr:uid="{364CBE3B-BA56-4AD7-8672-48AA4A40FB7C}"/>
    <hyperlink ref="R21" r:id="rId117" xr:uid="{DD14E7D5-928B-41C5-BB7F-100EBDF77C0D}"/>
    <hyperlink ref="R126" r:id="rId118" xr:uid="{B2EDAF1B-CE36-4027-955A-169865825B97}"/>
    <hyperlink ref="R120" r:id="rId119" xr:uid="{A8FE0AFD-657C-4B14-8C0A-B48346E0F551}"/>
    <hyperlink ref="R191" r:id="rId120" xr:uid="{81F9E02A-DD43-4A24-A2F7-96B79CF3352C}"/>
    <hyperlink ref="R228" r:id="rId121" xr:uid="{CA5E936E-5298-49FC-B0C1-2DD89304F819}"/>
    <hyperlink ref="R205" r:id="rId122" xr:uid="{E0555525-E597-42A3-BB00-E98598F88BCA}"/>
    <hyperlink ref="R114" r:id="rId123" xr:uid="{55B31970-B057-4416-A667-00952C713D2F}"/>
    <hyperlink ref="R5" r:id="rId124" xr:uid="{6FEEB0C6-5620-4693-B3CB-FA0BF2348AF7}"/>
    <hyperlink ref="R156" r:id="rId125" xr:uid="{B8B1E967-33B9-46F3-ADC0-70A9358456A5}"/>
    <hyperlink ref="R144" r:id="rId126" xr:uid="{369A0315-3032-451A-9D54-A2205E46A09F}"/>
    <hyperlink ref="R145" r:id="rId127" xr:uid="{E92C63F5-91A6-4E3D-AEAA-45D4D22F1A6F}"/>
    <hyperlink ref="R146" r:id="rId128" xr:uid="{764BA695-6722-4266-A51A-BF0DF3320E11}"/>
    <hyperlink ref="R182" r:id="rId129" xr:uid="{CDCB1208-9B0B-4EBC-B2E2-38DC643A93C7}"/>
    <hyperlink ref="R255" r:id="rId130" xr:uid="{12C62B0F-EF36-400B-A805-02AF030BBF97}"/>
    <hyperlink ref="R256" r:id="rId131" xr:uid="{0F54327B-A641-458D-B923-6358922F7540}"/>
    <hyperlink ref="R78" r:id="rId132" xr:uid="{A181ED89-9E4A-48B6-8453-72AA736B45B6}"/>
    <hyperlink ref="R101" r:id="rId133" xr:uid="{03F06377-803D-46A9-8FE3-862F90435A3B}"/>
    <hyperlink ref="R100" r:id="rId134" xr:uid="{C30B24CA-A4D1-4666-BE73-DDD0B59DF71B}"/>
    <hyperlink ref="R83" r:id="rId135" xr:uid="{69294729-ECC3-41BE-A656-41E80B3B3E7F}"/>
    <hyperlink ref="R73" r:id="rId136" xr:uid="{B1FD26E3-2A18-44EA-8BD3-6CAAC0194636}"/>
    <hyperlink ref="R97" r:id="rId137" xr:uid="{FEF8A9ED-4ACA-4D58-878D-B348A361B7B2}"/>
    <hyperlink ref="R98" r:id="rId138" xr:uid="{3E3E9850-4B7B-46C3-A192-5BFDDCCDB9C4}"/>
    <hyperlink ref="R79" r:id="rId139" xr:uid="{FB8090F3-51B9-4A90-9351-6C413645D6D1}"/>
    <hyperlink ref="R81" r:id="rId140" xr:uid="{6AF62D70-549E-4792-A0E9-32172724396E}"/>
    <hyperlink ref="R80" r:id="rId141" xr:uid="{01A01247-1D71-4B0F-8B4F-CF77FC371ACE}"/>
    <hyperlink ref="R71" r:id="rId142" xr:uid="{93AC5DD2-7013-418F-B260-472FC5376459}"/>
    <hyperlink ref="R35" r:id="rId143" xr:uid="{413DB434-9EC6-42EA-86CE-E6B8C3755D44}"/>
    <hyperlink ref="R107" r:id="rId144" xr:uid="{03905BE6-7C8B-4825-B6CD-4B851E054D60}"/>
    <hyperlink ref="R192:R193" r:id="rId145" display="https://ev.niu.edu.tw/p/406-1026-48445,r652.php?Lang=zh-tw" xr:uid="{A26D2B35-07BD-499D-B58D-10E087E94939}"/>
    <hyperlink ref="R6" r:id="rId146" xr:uid="{3CD244C4-4872-44F2-A1B4-40C482D79DC6}"/>
    <hyperlink ref="R135" r:id="rId147" xr:uid="{EC0A0F24-0AC6-4150-87B6-1C074F3410A0}"/>
    <hyperlink ref="R132" r:id="rId148" xr:uid="{AF3A127F-9AFD-4C25-8382-2973CE62F293}"/>
    <hyperlink ref="R18" r:id="rId149" xr:uid="{E613652F-9257-485B-96DB-9E6EB04AD76A}"/>
    <hyperlink ref="R133" r:id="rId150" xr:uid="{06573A66-D8E4-4FD2-BA08-C447C7E85D3A}"/>
    <hyperlink ref="R9" r:id="rId151" xr:uid="{7370227A-35DF-4265-A130-76F29E1DFA51}"/>
    <hyperlink ref="R84" r:id="rId152" xr:uid="{7235F38C-E648-4E77-B6ED-1E2CAA675A3C}"/>
    <hyperlink ref="R85" r:id="rId153" xr:uid="{94B73E1F-E34F-4092-A4F9-33843A04117A}"/>
    <hyperlink ref="R102" r:id="rId154" xr:uid="{FF1B65EF-42FC-4779-B64D-A91B15EFC8DC}"/>
    <hyperlink ref="R95" r:id="rId155" xr:uid="{F9CDA106-EFB0-4BA8-B532-30563FFEA209}"/>
    <hyperlink ref="R127" r:id="rId156" xr:uid="{BB3BAADC-B13C-461A-9113-8EF788882648}"/>
    <hyperlink ref="R128" r:id="rId157" xr:uid="{19DC74B8-FB1A-4B24-8766-507C0465594E}"/>
    <hyperlink ref="R129" r:id="rId158" xr:uid="{085B91B0-5362-4BF8-AFA4-A9902961ECC3}"/>
    <hyperlink ref="R130" r:id="rId159" xr:uid="{87FB2CD5-A974-469D-A5A1-527571AA5FD5}"/>
    <hyperlink ref="R131" r:id="rId160" xr:uid="{082309A4-E551-4FA4-A242-3D98AF126300}"/>
    <hyperlink ref="R8" r:id="rId161" xr:uid="{05E67D30-69CE-4320-97AC-BA82E22E1BD4}"/>
    <hyperlink ref="R257" r:id="rId162" xr:uid="{F813AEF5-27F9-469C-80CF-09CEEE088A04}"/>
    <hyperlink ref="R186" r:id="rId163" xr:uid="{20EAB5D0-805C-4E39-95BE-E4C032D13EB7}"/>
    <hyperlink ref="R169" r:id="rId164" xr:uid="{BAC2703E-1236-4F1C-B1C6-2E205610B284}"/>
    <hyperlink ref="R187" r:id="rId165" xr:uid="{B6D36134-DC66-4FB4-8494-7C18061972C8}"/>
    <hyperlink ref="R51" r:id="rId166" xr:uid="{4857BD73-A776-4D14-8BF7-CE6D3CE14143}"/>
    <hyperlink ref="R52" r:id="rId167" xr:uid="{DD2C8860-2D08-4C08-9E49-6C19C084617A}"/>
    <hyperlink ref="R53" r:id="rId168" xr:uid="{39B182D2-503A-4729-8BAE-F9A5A90B32FE}"/>
    <hyperlink ref="R188" r:id="rId169" xr:uid="{4EC335E3-4997-4163-AE29-BF1CF8899D3D}"/>
    <hyperlink ref="R229" r:id="rId170" xr:uid="{BCD2BA4C-3CA8-48CA-8282-F95418303204}"/>
    <hyperlink ref="R241" r:id="rId171" xr:uid="{362D2B9F-47C1-4EFA-9F0A-0314AC1BE257}"/>
    <hyperlink ref="R242" r:id="rId172" xr:uid="{5B57FB02-FBEE-4620-ACFC-4C6EE4D58933}"/>
    <hyperlink ref="R246" r:id="rId173" xr:uid="{7B4F07A6-32F3-4D0C-902C-58B658EF1F92}"/>
    <hyperlink ref="R245" r:id="rId174" xr:uid="{701EC635-7011-40E8-BC2E-22A6C3FF46B5}"/>
    <hyperlink ref="R14" r:id="rId175" xr:uid="{7F9F9293-8894-4316-9F87-7247D6C8A073}"/>
    <hyperlink ref="R15" r:id="rId176" xr:uid="{F80EBA14-3C7B-4C9B-82CE-4EEA3CE7C582}"/>
    <hyperlink ref="R260" r:id="rId177" xr:uid="{4CC0B0AF-8AA2-4BA3-932A-E266A8681436}"/>
    <hyperlink ref="R259" r:id="rId178" xr:uid="{C964C156-C53C-4AAF-BD44-3A7D3AFE4A10}"/>
    <hyperlink ref="R168" r:id="rId179" xr:uid="{C5535072-1A6B-4359-BBA0-6C26B4581C61}"/>
    <hyperlink ref="R166" r:id="rId180" xr:uid="{9458C734-7D72-4250-8D96-B107AEA6ED2A}"/>
    <hyperlink ref="R167" r:id="rId181" xr:uid="{3C46959B-8925-4AD5-8317-587C9ACC2D7C}"/>
    <hyperlink ref="R75" r:id="rId182" xr:uid="{FB533F56-197A-4A6C-B4C6-6C4D03EB2803}"/>
    <hyperlink ref="R68" r:id="rId183" xr:uid="{56702034-C225-4965-9884-340F089E295D}"/>
    <hyperlink ref="R40" r:id="rId184" xr:uid="{BB389317-1742-436D-B4F4-62CAAD8CA2F7}"/>
  </hyperlinks>
  <pageMargins left="0.31496062992125984" right="0.31496062992125984" top="0.35433070866141736" bottom="0.35433070866141736" header="0.31496062992125984" footer="0.31496062992125984"/>
  <pageSetup paperSize="9" scale="47" fitToHeight="0" orientation="landscape" r:id="rId185"/>
  <legacyDrawing r:id="rId18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
  <sheetViews>
    <sheetView topLeftCell="A5" workbookViewId="0">
      <selection activeCell="H7" sqref="H7"/>
    </sheetView>
  </sheetViews>
  <sheetFormatPr defaultRowHeight="16.2"/>
  <cols>
    <col min="3" max="3" width="16.77734375" customWidth="1"/>
    <col min="5" max="5" width="11" customWidth="1"/>
    <col min="6" max="6" width="10.6640625" customWidth="1"/>
    <col min="7" max="7" width="17.21875" customWidth="1"/>
    <col min="8" max="8" width="39.21875" customWidth="1"/>
    <col min="9" max="9" width="16.77734375" customWidth="1"/>
    <col min="10" max="10" width="17.6640625" customWidth="1"/>
    <col min="11" max="11" width="12.88671875" customWidth="1"/>
    <col min="12" max="13" width="14.88671875" customWidth="1"/>
  </cols>
  <sheetData>
    <row r="1" spans="1:14" ht="22.2">
      <c r="A1" s="250" t="s">
        <v>257</v>
      </c>
      <c r="B1" s="250"/>
      <c r="C1" s="250"/>
      <c r="D1" s="250"/>
      <c r="E1" s="250"/>
      <c r="F1" s="250"/>
      <c r="G1" s="250"/>
      <c r="H1" s="250"/>
      <c r="I1" s="250"/>
      <c r="J1" s="250"/>
      <c r="K1" s="250"/>
      <c r="L1" s="250"/>
      <c r="M1" s="250"/>
      <c r="N1" s="250"/>
    </row>
    <row r="2" spans="1:14" s="90" customFormat="1" ht="64.2" customHeight="1">
      <c r="A2" s="89" t="s">
        <v>138</v>
      </c>
      <c r="B2" s="89" t="s">
        <v>78</v>
      </c>
      <c r="C2" s="89" t="s">
        <v>139</v>
      </c>
      <c r="D2" s="89" t="s">
        <v>140</v>
      </c>
      <c r="E2" s="89" t="s">
        <v>2626</v>
      </c>
      <c r="F2" s="89" t="s">
        <v>141</v>
      </c>
      <c r="G2" s="89" t="s">
        <v>142</v>
      </c>
      <c r="H2" s="89" t="s">
        <v>143</v>
      </c>
      <c r="I2" s="89" t="s">
        <v>144</v>
      </c>
      <c r="J2" s="89" t="s">
        <v>145</v>
      </c>
      <c r="K2" s="89" t="s">
        <v>146</v>
      </c>
      <c r="L2" s="89" t="s">
        <v>147</v>
      </c>
      <c r="M2" s="89" t="s">
        <v>148</v>
      </c>
      <c r="N2" s="89" t="s">
        <v>149</v>
      </c>
    </row>
    <row r="3" spans="1:14" ht="81">
      <c r="A3" s="91">
        <v>1</v>
      </c>
      <c r="B3" s="92" t="s">
        <v>2710</v>
      </c>
      <c r="C3" s="92" t="s">
        <v>2717</v>
      </c>
      <c r="D3" s="92" t="s">
        <v>2714</v>
      </c>
      <c r="E3" s="91" t="s">
        <v>2705</v>
      </c>
      <c r="F3" s="92" t="s">
        <v>2622</v>
      </c>
      <c r="G3" s="92" t="s">
        <v>2716</v>
      </c>
      <c r="H3" s="92" t="s">
        <v>2611</v>
      </c>
      <c r="I3" s="91" t="s">
        <v>2617</v>
      </c>
      <c r="J3" s="91" t="s">
        <v>2723</v>
      </c>
      <c r="K3" s="91" t="s">
        <v>2724</v>
      </c>
      <c r="L3" s="117">
        <v>45047</v>
      </c>
      <c r="M3" s="117"/>
      <c r="N3" s="92"/>
    </row>
    <row r="4" spans="1:14" ht="113.4">
      <c r="A4" s="91">
        <v>2</v>
      </c>
      <c r="B4" s="92" t="s">
        <v>2710</v>
      </c>
      <c r="C4" s="92" t="s">
        <v>2706</v>
      </c>
      <c r="D4" s="92" t="s">
        <v>2704</v>
      </c>
      <c r="E4" s="91" t="s">
        <v>2705</v>
      </c>
      <c r="F4" s="92" t="s">
        <v>2625</v>
      </c>
      <c r="G4" s="92" t="s">
        <v>2627</v>
      </c>
      <c r="H4" s="92" t="s">
        <v>2610</v>
      </c>
      <c r="I4" s="91" t="s">
        <v>2614</v>
      </c>
      <c r="J4" s="91" t="s">
        <v>2722</v>
      </c>
      <c r="K4" s="91" t="s">
        <v>2724</v>
      </c>
      <c r="L4" s="117">
        <v>45333</v>
      </c>
      <c r="M4" s="117"/>
      <c r="N4" s="92"/>
    </row>
    <row r="5" spans="1:14" ht="113.4">
      <c r="A5" s="91">
        <v>3</v>
      </c>
      <c r="B5" s="92" t="s">
        <v>2710</v>
      </c>
      <c r="C5" s="92" t="s">
        <v>2721</v>
      </c>
      <c r="D5" s="92" t="s">
        <v>2718</v>
      </c>
      <c r="E5" s="91" t="s">
        <v>2705</v>
      </c>
      <c r="F5" s="92" t="s">
        <v>2624</v>
      </c>
      <c r="G5" s="92" t="s">
        <v>2720</v>
      </c>
      <c r="H5" s="92" t="s">
        <v>2613</v>
      </c>
      <c r="I5" s="91" t="s">
        <v>2619</v>
      </c>
      <c r="J5" s="91" t="s">
        <v>2722</v>
      </c>
      <c r="K5" s="91" t="s">
        <v>2724</v>
      </c>
      <c r="L5" s="117">
        <v>44937</v>
      </c>
      <c r="M5" s="117"/>
      <c r="N5" s="92"/>
    </row>
    <row r="6" spans="1:14" ht="81">
      <c r="A6" s="91">
        <v>4</v>
      </c>
      <c r="B6" s="92" t="s">
        <v>2709</v>
      </c>
      <c r="C6" s="92" t="s">
        <v>2708</v>
      </c>
      <c r="D6" s="92" t="s">
        <v>2707</v>
      </c>
      <c r="E6" s="91" t="s">
        <v>2705</v>
      </c>
      <c r="F6" s="92" t="s">
        <v>2620</v>
      </c>
      <c r="G6" s="92" t="s">
        <v>2628</v>
      </c>
      <c r="H6" s="92" t="s">
        <v>2608</v>
      </c>
      <c r="I6" s="91" t="s">
        <v>2615</v>
      </c>
      <c r="J6" s="91" t="s">
        <v>2723</v>
      </c>
      <c r="K6" s="91" t="s">
        <v>2724</v>
      </c>
      <c r="L6" s="117">
        <v>45210</v>
      </c>
      <c r="M6" s="117"/>
      <c r="N6" s="92"/>
    </row>
    <row r="7" spans="1:14" ht="81">
      <c r="A7" s="91">
        <v>5</v>
      </c>
      <c r="B7" s="92" t="s">
        <v>2709</v>
      </c>
      <c r="C7" s="92" t="s">
        <v>2708</v>
      </c>
      <c r="D7" s="92" t="s">
        <v>2707</v>
      </c>
      <c r="E7" s="91" t="s">
        <v>2705</v>
      </c>
      <c r="F7" s="92" t="s">
        <v>2623</v>
      </c>
      <c r="G7" s="92" t="s">
        <v>2719</v>
      </c>
      <c r="H7" s="92" t="s">
        <v>2609</v>
      </c>
      <c r="I7" s="91" t="s">
        <v>2618</v>
      </c>
      <c r="J7" s="91" t="s">
        <v>2723</v>
      </c>
      <c r="K7" s="91" t="s">
        <v>2724</v>
      </c>
      <c r="L7" s="117">
        <v>45027</v>
      </c>
      <c r="M7" s="117"/>
      <c r="N7" s="92"/>
    </row>
    <row r="8" spans="1:14" ht="64.8">
      <c r="A8" s="91">
        <v>6</v>
      </c>
      <c r="B8" s="92" t="s">
        <v>2713</v>
      </c>
      <c r="C8" s="92" t="s">
        <v>2712</v>
      </c>
      <c r="D8" s="92" t="s">
        <v>2711</v>
      </c>
      <c r="E8" s="91" t="s">
        <v>2705</v>
      </c>
      <c r="F8" s="92" t="s">
        <v>2621</v>
      </c>
      <c r="G8" s="92" t="s">
        <v>2715</v>
      </c>
      <c r="H8" s="92" t="s">
        <v>2612</v>
      </c>
      <c r="I8" s="91" t="s">
        <v>2616</v>
      </c>
      <c r="J8" s="91" t="s">
        <v>2722</v>
      </c>
      <c r="K8" s="91" t="s">
        <v>2724</v>
      </c>
      <c r="L8" s="117">
        <v>45057</v>
      </c>
      <c r="M8" s="117"/>
      <c r="N8" s="92"/>
    </row>
    <row r="9" spans="1:14">
      <c r="H9" s="171"/>
    </row>
  </sheetData>
  <sortState ref="A3:N8">
    <sortCondition ref="B3:B8"/>
    <sortCondition ref="C3:C8"/>
  </sortState>
  <mergeCells count="1">
    <mergeCell ref="A1:N1"/>
  </mergeCells>
  <phoneticPr fontId="3" type="noConversion"/>
  <dataValidations count="1">
    <dataValidation type="list" allowBlank="1" showInputMessage="1" showErrorMessage="1" sqref="E3:E8" xr:uid="{00000000-0002-0000-0400-000000000000}">
      <formula1>"1.專利,2.新品種"</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
  <sheetViews>
    <sheetView workbookViewId="0">
      <selection activeCell="F4" sqref="F4"/>
    </sheetView>
  </sheetViews>
  <sheetFormatPr defaultRowHeight="16.2"/>
  <cols>
    <col min="3" max="3" width="11.5546875" customWidth="1"/>
    <col min="4" max="4" width="13.77734375" customWidth="1"/>
    <col min="5" max="5" width="18.44140625" customWidth="1"/>
    <col min="12" max="12" width="13.6640625" customWidth="1"/>
    <col min="14" max="14" width="15.33203125" customWidth="1"/>
    <col min="15" max="15" width="19.77734375" customWidth="1"/>
    <col min="16" max="16" width="14.88671875" customWidth="1"/>
  </cols>
  <sheetData>
    <row r="1" spans="1:17" ht="31.95" customHeight="1">
      <c r="A1" s="253" t="s">
        <v>258</v>
      </c>
      <c r="B1" s="253"/>
      <c r="C1" s="253"/>
      <c r="D1" s="253"/>
      <c r="E1" s="253"/>
      <c r="F1" s="253"/>
      <c r="G1" s="253"/>
      <c r="H1" s="253"/>
      <c r="I1" s="253"/>
      <c r="J1" s="253"/>
      <c r="K1" s="253"/>
      <c r="L1" s="253"/>
      <c r="M1" s="253"/>
      <c r="N1" s="253"/>
      <c r="O1" s="253"/>
      <c r="P1" s="253"/>
    </row>
    <row r="2" spans="1:17" s="93" customFormat="1" ht="27" customHeight="1">
      <c r="A2" s="252" t="s">
        <v>150</v>
      </c>
      <c r="B2" s="252" t="s">
        <v>78</v>
      </c>
      <c r="C2" s="252" t="s">
        <v>139</v>
      </c>
      <c r="D2" s="252" t="s">
        <v>151</v>
      </c>
      <c r="E2" s="252" t="s">
        <v>152</v>
      </c>
      <c r="F2" s="252" t="s">
        <v>153</v>
      </c>
      <c r="G2" s="252"/>
      <c r="H2" s="252"/>
      <c r="I2" s="252" t="s">
        <v>154</v>
      </c>
      <c r="J2" s="252" t="s">
        <v>155</v>
      </c>
      <c r="K2" s="252"/>
      <c r="L2" s="252" t="s">
        <v>156</v>
      </c>
      <c r="M2" s="252" t="s">
        <v>157</v>
      </c>
      <c r="N2" s="252" t="s">
        <v>158</v>
      </c>
      <c r="O2" s="252" t="s">
        <v>159</v>
      </c>
      <c r="P2" s="251" t="s">
        <v>191</v>
      </c>
      <c r="Q2" s="251" t="s">
        <v>170</v>
      </c>
    </row>
    <row r="3" spans="1:17" s="93" customFormat="1" ht="27" customHeight="1">
      <c r="A3" s="252"/>
      <c r="B3" s="252"/>
      <c r="C3" s="252"/>
      <c r="D3" s="252"/>
      <c r="E3" s="252"/>
      <c r="F3" s="199" t="s">
        <v>161</v>
      </c>
      <c r="G3" s="199" t="s">
        <v>162</v>
      </c>
      <c r="H3" s="199" t="s">
        <v>87</v>
      </c>
      <c r="I3" s="252"/>
      <c r="J3" s="199" t="s">
        <v>163</v>
      </c>
      <c r="K3" s="199" t="s">
        <v>164</v>
      </c>
      <c r="L3" s="252"/>
      <c r="M3" s="252"/>
      <c r="N3" s="252"/>
      <c r="O3" s="252"/>
      <c r="P3" s="251"/>
      <c r="Q3" s="251"/>
    </row>
    <row r="4" spans="1:17" s="93" customFormat="1" ht="48.6">
      <c r="A4" s="199">
        <v>1</v>
      </c>
      <c r="B4" s="199" t="s">
        <v>2725</v>
      </c>
      <c r="C4" s="199" t="s">
        <v>2735</v>
      </c>
      <c r="D4" s="199" t="s">
        <v>2726</v>
      </c>
      <c r="E4" s="199" t="s">
        <v>2727</v>
      </c>
      <c r="F4" s="199" t="s">
        <v>2732</v>
      </c>
      <c r="G4" s="199"/>
      <c r="H4" s="199"/>
      <c r="I4" s="199" t="s">
        <v>2731</v>
      </c>
      <c r="J4" s="199">
        <v>112</v>
      </c>
      <c r="K4" s="199">
        <v>12</v>
      </c>
      <c r="L4" s="258" t="s">
        <v>2730</v>
      </c>
      <c r="M4" s="199" t="s">
        <v>2728</v>
      </c>
      <c r="N4" s="258" t="s">
        <v>2729</v>
      </c>
      <c r="O4" s="199">
        <v>5</v>
      </c>
      <c r="P4" s="200" t="s">
        <v>2726</v>
      </c>
      <c r="Q4" s="200"/>
    </row>
  </sheetData>
  <mergeCells count="15">
    <mergeCell ref="A1:P1"/>
    <mergeCell ref="A2:A3"/>
    <mergeCell ref="B2:B3"/>
    <mergeCell ref="C2:C3"/>
    <mergeCell ref="D2:D3"/>
    <mergeCell ref="E2:E3"/>
    <mergeCell ref="F2:H2"/>
    <mergeCell ref="I2:I3"/>
    <mergeCell ref="J2:K2"/>
    <mergeCell ref="L2:L3"/>
    <mergeCell ref="Q2:Q3"/>
    <mergeCell ref="M2:M3"/>
    <mergeCell ref="N2:N3"/>
    <mergeCell ref="O2:O3"/>
    <mergeCell ref="P2:P3"/>
  </mergeCells>
  <phoneticPr fontId="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6"/>
  <sheetViews>
    <sheetView workbookViewId="0">
      <selection sqref="A1:U1"/>
    </sheetView>
  </sheetViews>
  <sheetFormatPr defaultRowHeight="16.2"/>
  <cols>
    <col min="3" max="3" width="11.44140625" customWidth="1"/>
    <col min="4" max="4" width="11.21875" customWidth="1"/>
    <col min="5" max="5" width="16.109375" customWidth="1"/>
    <col min="6" max="6" width="17.44140625" customWidth="1"/>
    <col min="7" max="7" width="21.88671875" customWidth="1"/>
    <col min="14" max="14" width="13.109375" customWidth="1"/>
    <col min="16" max="16" width="18.33203125" customWidth="1"/>
    <col min="17" max="17" width="14.44140625" customWidth="1"/>
    <col min="18" max="18" width="12.44140625" customWidth="1"/>
    <col min="19" max="19" width="19.77734375" customWidth="1"/>
    <col min="20" max="20" width="11.33203125" customWidth="1"/>
    <col min="21" max="21" width="12.6640625" customWidth="1"/>
    <col min="22" max="22" width="39.6640625" customWidth="1"/>
  </cols>
  <sheetData>
    <row r="1" spans="1:22" ht="22.2">
      <c r="A1" s="254" t="s">
        <v>259</v>
      </c>
      <c r="B1" s="254"/>
      <c r="C1" s="254"/>
      <c r="D1" s="254"/>
      <c r="E1" s="254"/>
      <c r="F1" s="254"/>
      <c r="G1" s="254"/>
      <c r="H1" s="254"/>
      <c r="I1" s="254"/>
      <c r="J1" s="254"/>
      <c r="K1" s="254"/>
      <c r="L1" s="254"/>
      <c r="M1" s="254"/>
      <c r="N1" s="254"/>
      <c r="O1" s="254"/>
      <c r="P1" s="254"/>
      <c r="Q1" s="254"/>
      <c r="R1" s="254"/>
      <c r="S1" s="254"/>
      <c r="T1" s="254"/>
      <c r="U1" s="254"/>
      <c r="V1" s="94"/>
    </row>
    <row r="2" spans="1:22" s="93" customFormat="1" ht="25.5" customHeight="1">
      <c r="A2" s="255" t="s">
        <v>150</v>
      </c>
      <c r="B2" s="255" t="s">
        <v>78</v>
      </c>
      <c r="C2" s="255" t="s">
        <v>139</v>
      </c>
      <c r="D2" s="255" t="s">
        <v>151</v>
      </c>
      <c r="E2" s="255" t="s">
        <v>165</v>
      </c>
      <c r="F2" s="255" t="s">
        <v>152</v>
      </c>
      <c r="G2" s="255" t="s">
        <v>166</v>
      </c>
      <c r="H2" s="255" t="s">
        <v>153</v>
      </c>
      <c r="I2" s="255"/>
      <c r="J2" s="255"/>
      <c r="K2" s="255" t="s">
        <v>154</v>
      </c>
      <c r="L2" s="255" t="s">
        <v>155</v>
      </c>
      <c r="M2" s="255"/>
      <c r="N2" s="255" t="s">
        <v>156</v>
      </c>
      <c r="O2" s="255" t="s">
        <v>157</v>
      </c>
      <c r="P2" s="255" t="s">
        <v>158</v>
      </c>
      <c r="Q2" s="255" t="s">
        <v>167</v>
      </c>
      <c r="R2" s="257" t="s">
        <v>168</v>
      </c>
      <c r="S2" s="255" t="s">
        <v>207</v>
      </c>
      <c r="T2" s="255" t="s">
        <v>169</v>
      </c>
      <c r="U2" s="256" t="s">
        <v>160</v>
      </c>
      <c r="V2" s="256" t="s">
        <v>170</v>
      </c>
    </row>
    <row r="3" spans="1:22" s="93" customFormat="1" ht="33.6" customHeight="1">
      <c r="A3" s="255"/>
      <c r="B3" s="255"/>
      <c r="C3" s="255"/>
      <c r="D3" s="255"/>
      <c r="E3" s="255"/>
      <c r="F3" s="255"/>
      <c r="G3" s="255"/>
      <c r="H3" s="201" t="s">
        <v>161</v>
      </c>
      <c r="I3" s="201" t="s">
        <v>162</v>
      </c>
      <c r="J3" s="201" t="s">
        <v>87</v>
      </c>
      <c r="K3" s="255"/>
      <c r="L3" s="201" t="s">
        <v>163</v>
      </c>
      <c r="M3" s="201" t="s">
        <v>164</v>
      </c>
      <c r="N3" s="255"/>
      <c r="O3" s="255"/>
      <c r="P3" s="255"/>
      <c r="Q3" s="255"/>
      <c r="R3" s="257"/>
      <c r="S3" s="255"/>
      <c r="T3" s="255"/>
      <c r="U3" s="256"/>
      <c r="V3" s="256"/>
    </row>
    <row r="4" spans="1:22" s="105" customFormat="1" ht="69">
      <c r="A4" s="119" t="s">
        <v>2740</v>
      </c>
      <c r="B4" s="119" t="s">
        <v>2725</v>
      </c>
      <c r="C4" s="259" t="s">
        <v>2735</v>
      </c>
      <c r="D4" s="259" t="s">
        <v>1361</v>
      </c>
      <c r="E4" s="259" t="s">
        <v>1362</v>
      </c>
      <c r="F4" s="259" t="s">
        <v>2737</v>
      </c>
      <c r="G4" s="259" t="s">
        <v>1363</v>
      </c>
      <c r="H4" s="199" t="s">
        <v>2732</v>
      </c>
      <c r="I4" s="199" t="s">
        <v>2732</v>
      </c>
      <c r="J4" s="119"/>
      <c r="K4" s="258" t="s">
        <v>1364</v>
      </c>
      <c r="L4" s="258" t="s">
        <v>260</v>
      </c>
      <c r="M4" s="258" t="s">
        <v>75</v>
      </c>
      <c r="N4" s="258" t="s">
        <v>1367</v>
      </c>
      <c r="O4" s="119" t="s">
        <v>2728</v>
      </c>
      <c r="P4" s="259" t="s">
        <v>2738</v>
      </c>
      <c r="Q4" s="119"/>
      <c r="R4" s="119"/>
      <c r="S4" s="119"/>
      <c r="T4" s="258" t="s">
        <v>1365</v>
      </c>
      <c r="U4" s="258" t="s">
        <v>1366</v>
      </c>
      <c r="V4" s="118"/>
    </row>
    <row r="5" spans="1:22" s="124" customFormat="1" ht="27.6">
      <c r="A5" s="125">
        <v>2</v>
      </c>
      <c r="B5" s="125" t="s">
        <v>2725</v>
      </c>
      <c r="C5" s="259" t="s">
        <v>2735</v>
      </c>
      <c r="D5" s="259" t="s">
        <v>1358</v>
      </c>
      <c r="E5" s="259" t="s">
        <v>1358</v>
      </c>
      <c r="F5" s="259" t="s">
        <v>1373</v>
      </c>
      <c r="G5" s="259" t="s">
        <v>1372</v>
      </c>
      <c r="H5" s="199" t="s">
        <v>2732</v>
      </c>
      <c r="I5" s="126"/>
      <c r="J5" s="126"/>
      <c r="K5" s="258" t="s">
        <v>1359</v>
      </c>
      <c r="L5" s="258" t="s">
        <v>260</v>
      </c>
      <c r="M5" s="258" t="s">
        <v>75</v>
      </c>
      <c r="N5" s="258" t="s">
        <v>1360</v>
      </c>
      <c r="O5" s="125" t="s">
        <v>2728</v>
      </c>
      <c r="P5" s="258" t="s">
        <v>1376</v>
      </c>
      <c r="Q5" s="121"/>
      <c r="R5" s="126"/>
      <c r="S5" s="125"/>
      <c r="T5" s="258" t="s">
        <v>1374</v>
      </c>
      <c r="U5" s="258" t="s">
        <v>1375</v>
      </c>
      <c r="V5" s="127"/>
    </row>
    <row r="6" spans="1:22" s="123" customFormat="1" ht="41.4">
      <c r="A6" s="119" t="s">
        <v>2741</v>
      </c>
      <c r="B6" s="121" t="s">
        <v>2739</v>
      </c>
      <c r="C6" s="259" t="s">
        <v>2736</v>
      </c>
      <c r="D6" s="259" t="s">
        <v>1368</v>
      </c>
      <c r="E6" s="259" t="s">
        <v>1368</v>
      </c>
      <c r="F6" s="259" t="s">
        <v>2733</v>
      </c>
      <c r="G6" s="259" t="s">
        <v>1369</v>
      </c>
      <c r="H6" s="199" t="s">
        <v>2732</v>
      </c>
      <c r="I6" s="120"/>
      <c r="J6" s="118"/>
      <c r="K6" s="258" t="s">
        <v>1359</v>
      </c>
      <c r="L6" s="258" t="s">
        <v>260</v>
      </c>
      <c r="M6" s="258" t="s">
        <v>14</v>
      </c>
      <c r="N6" s="258" t="s">
        <v>1371</v>
      </c>
      <c r="O6" s="121" t="s">
        <v>2728</v>
      </c>
      <c r="P6" s="258" t="s">
        <v>2734</v>
      </c>
      <c r="Q6" s="121"/>
      <c r="R6" s="118"/>
      <c r="S6" s="119"/>
      <c r="T6" s="258" t="s">
        <v>7</v>
      </c>
      <c r="U6" s="258" t="s">
        <v>1370</v>
      </c>
      <c r="V6" s="118"/>
    </row>
  </sheetData>
  <mergeCells count="20">
    <mergeCell ref="V2:V3"/>
    <mergeCell ref="L2:M2"/>
    <mergeCell ref="N2:N3"/>
    <mergeCell ref="O2:O3"/>
    <mergeCell ref="P2:P3"/>
    <mergeCell ref="Q2:Q3"/>
    <mergeCell ref="R2:R3"/>
    <mergeCell ref="S2:S3"/>
    <mergeCell ref="T2:T3"/>
    <mergeCell ref="U2:U3"/>
    <mergeCell ref="A1:U1"/>
    <mergeCell ref="A2:A3"/>
    <mergeCell ref="B2:B3"/>
    <mergeCell ref="C2:C3"/>
    <mergeCell ref="D2:D3"/>
    <mergeCell ref="E2:E3"/>
    <mergeCell ref="F2:F3"/>
    <mergeCell ref="G2:G3"/>
    <mergeCell ref="H2:J2"/>
    <mergeCell ref="K2:K3"/>
  </mergeCells>
  <phoneticPr fontId="3" type="noConversion"/>
  <dataValidations count="2">
    <dataValidation type="list" allowBlank="1" showInputMessage="1" showErrorMessage="1" sqref="K4 K5:K6" xr:uid="{00000000-0002-0000-0600-000000000000}">
      <formula1>"外文, 中文"</formula1>
    </dataValidation>
    <dataValidation type="list" allowBlank="1" showInputMessage="1" showErrorMessage="1" sqref="M4 M5:M6" xr:uid="{00000000-0002-0000-0600-000001000000}">
      <formula1>"01, 02, 03, 04, 05, 06, 07, 08, 09, 10, 11, 12"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具名範圍</vt:lpstr>
      </vt:variant>
      <vt:variant>
        <vt:i4>2</vt:i4>
      </vt:variant>
    </vt:vector>
  </HeadingPairs>
  <TitlesOfParts>
    <vt:vector size="8" baseType="lpstr">
      <vt:lpstr>統計</vt:lpstr>
      <vt:lpstr>期刊論文</vt:lpstr>
      <vt:lpstr>研討會論文</vt:lpstr>
      <vt:lpstr>專利及技轉明細</vt:lpstr>
      <vt:lpstr>專書</vt:lpstr>
      <vt:lpstr>專章</vt:lpstr>
      <vt:lpstr>研討會論文!Print_Titles</vt:lpstr>
      <vt:lpstr>期刊論文!Print_Titles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owuser</dc:creator>
  <cp:lastModifiedBy>陳慧珍</cp:lastModifiedBy>
  <cp:lastPrinted>2024-01-15T06:46:40Z</cp:lastPrinted>
  <dcterms:created xsi:type="dcterms:W3CDTF">2023-01-10T08:56:20Z</dcterms:created>
  <dcterms:modified xsi:type="dcterms:W3CDTF">2024-03-18T08:28:40Z</dcterms:modified>
</cp:coreProperties>
</file>