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高等教育資料庫表冊991128\高等教育校務資料庫11303\予各單位填報\"/>
    </mc:Choice>
  </mc:AlternateContent>
  <xr:revisionPtr revIDLastSave="0" documentId="8_{6C0A5A87-86E3-481D-A527-6C491D69C73B}" xr6:coauthVersionLast="47" xr6:coauthVersionMax="47" xr10:uidLastSave="{00000000-0000-0000-0000-000000000000}"/>
  <bookViews>
    <workbookView xWindow="-120" yWindow="-120" windowWidth="38640" windowHeight="21120" xr2:uid="{72C1F0AC-01BE-4E78-A43A-10A091BE6504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02" i="1" l="1"/>
  <c r="Y201" i="1"/>
  <c r="Y197" i="1"/>
  <c r="Y196" i="1"/>
  <c r="Y194" i="1"/>
  <c r="Y191" i="1"/>
  <c r="Y187" i="1"/>
  <c r="Y185" i="1"/>
  <c r="Y182" i="1"/>
  <c r="Y181" i="1"/>
  <c r="Y177" i="1"/>
  <c r="Y174" i="1"/>
  <c r="Y173" i="1"/>
  <c r="Y172" i="1"/>
  <c r="Y171" i="1"/>
  <c r="Y170" i="1"/>
  <c r="Y169" i="1"/>
  <c r="Y168" i="1"/>
  <c r="Y166" i="1"/>
  <c r="Y162" i="1"/>
  <c r="Y161" i="1"/>
  <c r="Y160" i="1"/>
  <c r="Y159" i="1"/>
  <c r="Y158" i="1"/>
  <c r="Y156" i="1"/>
  <c r="Y155" i="1"/>
  <c r="Y154" i="1"/>
  <c r="Y153" i="1"/>
  <c r="Y151" i="1"/>
  <c r="Y150" i="1"/>
  <c r="Y149" i="1"/>
  <c r="Y148" i="1"/>
  <c r="Y147" i="1"/>
  <c r="Y145" i="1"/>
  <c r="Y144" i="1"/>
  <c r="Y143" i="1"/>
  <c r="Y142" i="1"/>
  <c r="Y141" i="1"/>
  <c r="Y140" i="1"/>
  <c r="Y139" i="1"/>
  <c r="Y138" i="1"/>
  <c r="Y137" i="1"/>
  <c r="Y136" i="1"/>
  <c r="Y135" i="1"/>
  <c r="Y133" i="1"/>
  <c r="Y132" i="1"/>
  <c r="Y131" i="1"/>
  <c r="Y129" i="1"/>
  <c r="Y127" i="1"/>
  <c r="Y124" i="1"/>
  <c r="Y123" i="1"/>
  <c r="Y122" i="1"/>
  <c r="Y121" i="1"/>
  <c r="Y120" i="1"/>
  <c r="Y119" i="1"/>
  <c r="Y118" i="1"/>
  <c r="Y117" i="1"/>
  <c r="Y115" i="1"/>
  <c r="Y114" i="1"/>
  <c r="Y113" i="1"/>
  <c r="Y112" i="1"/>
  <c r="Y111" i="1"/>
  <c r="Y110" i="1"/>
  <c r="Y109" i="1"/>
  <c r="Y108" i="1"/>
  <c r="Y106" i="1"/>
  <c r="Y105" i="1"/>
  <c r="Y104" i="1"/>
  <c r="Y103" i="1"/>
  <c r="Y102" i="1"/>
  <c r="Y101" i="1"/>
  <c r="Y98" i="1"/>
  <c r="Y97" i="1"/>
  <c r="Y96" i="1"/>
  <c r="Y95" i="1"/>
  <c r="Y94" i="1"/>
  <c r="Y90" i="1"/>
  <c r="Y88" i="1"/>
  <c r="Y87" i="1"/>
  <c r="Y86" i="1"/>
  <c r="Y85" i="1"/>
  <c r="Y83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57" i="1"/>
  <c r="Y56" i="1"/>
  <c r="Y54" i="1"/>
  <c r="Y52" i="1"/>
  <c r="Y51" i="1"/>
  <c r="Y50" i="1"/>
  <c r="Y49" i="1"/>
  <c r="Y46" i="1"/>
  <c r="Y45" i="1"/>
  <c r="Y44" i="1"/>
  <c r="Y42" i="1"/>
  <c r="Y40" i="1"/>
  <c r="Y39" i="1"/>
  <c r="Y38" i="1"/>
  <c r="Y37" i="1"/>
  <c r="Y36" i="1"/>
  <c r="Y35" i="1"/>
  <c r="Y33" i="1"/>
  <c r="Y29" i="1"/>
  <c r="Y28" i="1"/>
  <c r="Y27" i="1"/>
  <c r="Y26" i="1"/>
  <c r="Y25" i="1"/>
  <c r="Y24" i="1"/>
  <c r="Y22" i="1"/>
  <c r="Y21" i="1"/>
  <c r="Y20" i="1"/>
  <c r="Y19" i="1"/>
  <c r="Y16" i="1"/>
  <c r="Y15" i="1"/>
  <c r="Y14" i="1"/>
  <c r="Y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研發處</author>
  </authors>
  <commentList>
    <comment ref="J2" authorId="0" shapeId="0" xr:uid="{C05E381D-94D5-4F56-AD11-28F985DBAE40}">
      <text>
        <r>
          <rPr>
            <sz val="12"/>
            <color indexed="81"/>
            <rFont val="細明體"/>
            <family val="3"/>
            <charset val="136"/>
          </rPr>
          <t>通訊作者係指團隊中負責聯繫團隊所有作者及相關人員、處理文章勘誤與訂正及針對各界疑問提出回應者。</t>
        </r>
      </text>
    </comment>
    <comment ref="S2" authorId="0" shapeId="0" xr:uid="{326AFB37-9932-4FC7-950C-6FC235BF845E}">
      <text>
        <r>
          <rPr>
            <sz val="9"/>
            <color indexed="81"/>
            <rFont val="細明體"/>
            <family val="3"/>
            <charset val="136"/>
          </rPr>
          <t>代號</t>
        </r>
        <r>
          <rPr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細明體"/>
            <family val="3"/>
            <charset val="136"/>
          </rPr>
          <t>理：數學類、物理類、化學類、大氣科學類、地球科學類、生物科學類、海洋科學類、生物技術、其它
代號</t>
        </r>
        <r>
          <rPr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細明體"/>
            <family val="3"/>
            <charset val="136"/>
          </rPr>
          <t>工：土木水利工程類、機械工程類、電子電機工程類、電信工程、化學工程類、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工業工程類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、航空工程、太空科技、紡織工程類、交通運輸、醫學工程、防災工程、自動化工程、材料科技、能源工程、原子能工程、光電工程、環境科學、食品科技、資訊工程</t>
        </r>
        <r>
          <rPr>
            <sz val="9"/>
            <color indexed="81"/>
            <rFont val="Tahoma"/>
            <family val="2"/>
          </rPr>
          <t>--</t>
        </r>
        <r>
          <rPr>
            <sz val="9"/>
            <color indexed="81"/>
            <rFont val="細明體"/>
            <family val="3"/>
            <charset val="136"/>
          </rPr>
          <t>硬體工程、資訊科學</t>
        </r>
        <r>
          <rPr>
            <sz val="9"/>
            <color indexed="81"/>
            <rFont val="Tahoma"/>
            <family val="2"/>
          </rPr>
          <t>--</t>
        </r>
        <r>
          <rPr>
            <sz val="9"/>
            <color indexed="81"/>
            <rFont val="細明體"/>
            <family val="3"/>
            <charset val="136"/>
          </rPr>
          <t>軟體、其它
代號</t>
        </r>
        <r>
          <rPr>
            <sz val="9"/>
            <color indexed="81"/>
            <rFont val="Tahoma"/>
            <family val="2"/>
          </rPr>
          <t>3.</t>
        </r>
        <r>
          <rPr>
            <sz val="9"/>
            <color indexed="81"/>
            <rFont val="細明體"/>
            <family val="3"/>
            <charset val="136"/>
          </rPr>
          <t>醫：基礎醫學類、臨床醫學類、藥學、公共衛生學、牙醫學、護理學、醫事技術、復健醫學、肝炎防治、生物技術、其它
代號</t>
        </r>
        <r>
          <rPr>
            <sz val="9"/>
            <color indexed="81"/>
            <rFont val="Tahoma"/>
            <family val="2"/>
          </rPr>
          <t>4.</t>
        </r>
        <r>
          <rPr>
            <sz val="9"/>
            <color indexed="81"/>
            <rFont val="細明體"/>
            <family val="3"/>
            <charset val="136"/>
          </rPr>
          <t>農：農藝、園藝、植物保護類、農業化學類、農田水利類、農業機械類、水土資源保育、林業類、漁業類（含水產養殖）、畜牧獸醫類、農業推廣類、農業經濟類、自動化工程、農業環境保護、食品科技類、生物技術、農產運銷、自然生態保育、其它
代號</t>
        </r>
        <r>
          <rPr>
            <sz val="9"/>
            <color indexed="81"/>
            <rFont val="Tahoma"/>
            <family val="2"/>
          </rPr>
          <t>5.</t>
        </r>
        <r>
          <rPr>
            <sz val="9"/>
            <color indexed="81"/>
            <rFont val="細明體"/>
            <family val="3"/>
            <charset val="136"/>
          </rPr>
          <t>人文：藝術、宗教、語文、哲學、人類、歷史、其它
代號</t>
        </r>
        <r>
          <rPr>
            <sz val="9"/>
            <color indexed="81"/>
            <rFont val="Tahoma"/>
            <family val="2"/>
          </rPr>
          <t>6.</t>
        </r>
        <r>
          <rPr>
            <sz val="9"/>
            <color indexed="81"/>
            <rFont val="細明體"/>
            <family val="3"/>
            <charset val="136"/>
          </rPr>
          <t>社會：社會、心理、政治、法律、經濟、教育、地理、統計、管理科學、科學教育、財政、公共行政、其他</t>
        </r>
      </text>
    </comment>
  </commentList>
</comments>
</file>

<file path=xl/sharedStrings.xml><?xml version="1.0" encoding="utf-8"?>
<sst xmlns="http://schemas.openxmlformats.org/spreadsheetml/2006/main" count="2681" uniqueCount="1204">
  <si>
    <r>
      <rPr>
        <sz val="18"/>
        <color indexed="8"/>
        <rFont val="新細明體"/>
        <family val="1"/>
        <charset val="136"/>
      </rPr>
      <t>國立聯合大學</t>
    </r>
    <r>
      <rPr>
        <sz val="18"/>
        <color indexed="8"/>
        <rFont val="Times New Roman"/>
        <family val="1"/>
      </rPr>
      <t>112</t>
    </r>
    <r>
      <rPr>
        <sz val="18"/>
        <color indexed="8"/>
        <rFont val="新細明體"/>
        <family val="1"/>
        <charset val="136"/>
      </rPr>
      <t>年度期刊論文明細調查</t>
    </r>
    <r>
      <rPr>
        <sz val="18"/>
        <color indexed="8"/>
        <rFont val="Times New Roman"/>
        <family val="1"/>
      </rPr>
      <t>(</t>
    </r>
    <r>
      <rPr>
        <sz val="18"/>
        <color indexed="8"/>
        <rFont val="新細明體"/>
        <family val="1"/>
        <charset val="136"/>
      </rPr>
      <t>統計期間</t>
    </r>
    <r>
      <rPr>
        <sz val="18"/>
        <color indexed="8"/>
        <rFont val="Times New Roman"/>
        <family val="1"/>
      </rPr>
      <t>112.1.1~112.12.31)</t>
    </r>
    <phoneticPr fontId="5" type="noConversion"/>
  </si>
  <si>
    <t>年度</t>
    <phoneticPr fontId="5" type="noConversion"/>
  </si>
  <si>
    <t>單位名稱</t>
    <phoneticPr fontId="5" type="noConversion"/>
  </si>
  <si>
    <r>
      <rPr>
        <sz val="12"/>
        <color indexed="8"/>
        <rFont val="標楷體"/>
        <family val="4"/>
        <charset val="136"/>
      </rPr>
      <t>教師姓名</t>
    </r>
    <phoneticPr fontId="5" type="noConversion"/>
  </si>
  <si>
    <r>
      <rPr>
        <sz val="12"/>
        <color theme="1"/>
        <rFont val="標楷體"/>
        <family val="4"/>
        <charset val="136"/>
      </rPr>
      <t>作者順序
【第一作者0；第二作者1；第三作者2；第四(含以上)作者3；無佐證資料4】</t>
    </r>
    <phoneticPr fontId="5" type="noConversion"/>
  </si>
  <si>
    <r>
      <rPr>
        <sz val="12"/>
        <color indexed="8"/>
        <rFont val="標楷體"/>
        <family val="4"/>
        <charset val="136"/>
      </rPr>
      <t>期刊/學報之論文名稱</t>
    </r>
    <phoneticPr fontId="5" type="noConversion"/>
  </si>
  <si>
    <r>
      <rPr>
        <sz val="12"/>
        <color indexed="8"/>
        <rFont val="標楷體"/>
        <family val="4"/>
        <charset val="136"/>
      </rPr>
      <t>期刊/學報名稱</t>
    </r>
    <phoneticPr fontId="5" type="noConversion"/>
  </si>
  <si>
    <r>
      <rPr>
        <sz val="12"/>
        <color theme="1"/>
        <rFont val="標楷體"/>
        <family val="4"/>
        <charset val="136"/>
      </rPr>
      <t>論文發表型式
【紙本0；電子期刊1；紙本及電子期刊2】</t>
    </r>
    <phoneticPr fontId="5" type="noConversion"/>
  </si>
  <si>
    <t>論文期刊/學報出版地國別/地區</t>
    <phoneticPr fontId="13" type="noConversion"/>
  </si>
  <si>
    <t xml:space="preserve">教師是否為通訊作者
</t>
    <phoneticPr fontId="5" type="noConversion"/>
  </si>
  <si>
    <t>期刊/學報是否為跨國(地區)合作(可複選)
【1. 是(跨國合作)
2. 是(大陸港澳合作)
3. 否】</t>
    <phoneticPr fontId="5" type="noConversion"/>
  </si>
  <si>
    <r>
      <rPr>
        <b/>
        <sz val="16"/>
        <color rgb="FFFF0000"/>
        <rFont val="標楷體"/>
        <family val="4"/>
        <charset val="136"/>
      </rPr>
      <t xml:space="preserve">是否可於「國家圖書館」或「學校圖書館」查得之著作
</t>
    </r>
    <r>
      <rPr>
        <b/>
        <sz val="12"/>
        <color rgb="FF00B0F0"/>
        <rFont val="新細明體"/>
        <family val="1"/>
        <charset val="136"/>
      </rPr>
      <t>《本項未填者，不納入教育部校庫績效，僅列入學校著作統計》</t>
    </r>
    <r>
      <rPr>
        <sz val="14"/>
        <color rgb="FFFF0000"/>
        <rFont val="標楷體"/>
        <family val="4"/>
        <charset val="136"/>
      </rPr>
      <t xml:space="preserve">
(109.03新增，參考專科以上學校教師資格審定增訂)。 </t>
    </r>
    <r>
      <rPr>
        <b/>
        <sz val="16"/>
        <color rgb="FF7030A0"/>
        <rFont val="標楷體"/>
        <family val="4"/>
        <charset val="136"/>
      </rPr>
      <t>請勾選，如註5及註6</t>
    </r>
    <phoneticPr fontId="5" type="noConversion"/>
  </si>
  <si>
    <r>
      <rPr>
        <sz val="12"/>
        <color indexed="8"/>
        <rFont val="標楷體"/>
        <family val="4"/>
        <charset val="136"/>
      </rPr>
      <t>期刊類別</t>
    </r>
    <phoneticPr fontId="5" type="noConversion"/>
  </si>
  <si>
    <r>
      <rPr>
        <sz val="12"/>
        <color indexed="8"/>
        <rFont val="標楷體"/>
        <family val="4"/>
        <charset val="136"/>
      </rPr>
      <t>期刊/學報卷數</t>
    </r>
  </si>
  <si>
    <r>
      <rPr>
        <sz val="12"/>
        <color indexed="8"/>
        <rFont val="標楷體"/>
        <family val="4"/>
        <charset val="136"/>
      </rPr>
      <t>期刊/學報期數</t>
    </r>
  </si>
  <si>
    <t>期刊/學報
發表年月</t>
    <phoneticPr fontId="5" type="noConversion"/>
  </si>
  <si>
    <r>
      <rPr>
        <sz val="12"/>
        <color indexed="8"/>
        <rFont val="標楷體"/>
        <family val="4"/>
        <charset val="136"/>
      </rPr>
      <t xml:space="preserve">領域別
</t>
    </r>
    <r>
      <rPr>
        <sz val="10"/>
        <color indexed="8"/>
        <rFont val="標楷體"/>
        <family val="4"/>
        <charset val="136"/>
      </rPr>
      <t>(1.理、2.工、3.醫、4.農、5.人文、6.社會)</t>
    </r>
    <phoneticPr fontId="5" type="noConversion"/>
  </si>
  <si>
    <t>ISSN</t>
  </si>
  <si>
    <t>E-ISSN</t>
  </si>
  <si>
    <t>著作語文別</t>
    <phoneticPr fontId="5" type="noConversion"/>
  </si>
  <si>
    <r>
      <rPr>
        <sz val="12"/>
        <color indexed="8"/>
        <rFont val="標楷體"/>
        <family val="4"/>
        <charset val="136"/>
      </rPr>
      <t>作者群</t>
    </r>
  </si>
  <si>
    <r>
      <rPr>
        <sz val="12"/>
        <color indexed="8"/>
        <rFont val="標楷體"/>
        <family val="4"/>
        <charset val="136"/>
      </rPr>
      <t>頁碼</t>
    </r>
  </si>
  <si>
    <r>
      <rPr>
        <sz val="12"/>
        <color indexed="8"/>
        <rFont val="標楷體"/>
        <family val="4"/>
        <charset val="136"/>
      </rPr>
      <t>備註</t>
    </r>
  </si>
  <si>
    <t>國別/地區</t>
    <phoneticPr fontId="13" type="noConversion"/>
  </si>
  <si>
    <t>請填國別(地區)代碼-如附錄一</t>
    <phoneticPr fontId="5" type="noConversion"/>
  </si>
  <si>
    <t>"是" 可於「國家圖書館」或「學校圖書館」查得之著作</t>
    <phoneticPr fontId="5" type="noConversion"/>
  </si>
  <si>
    <t>"否" 無法於「國家圖書館」或「學校圖書館」查得之著作</t>
    <phoneticPr fontId="5" type="noConversion"/>
  </si>
  <si>
    <r>
      <rPr>
        <sz val="12"/>
        <color indexed="8"/>
        <rFont val="標楷體"/>
        <family val="4"/>
        <charset val="136"/>
      </rPr>
      <t>發表年</t>
    </r>
  </si>
  <si>
    <r>
      <rPr>
        <sz val="12"/>
        <color indexed="8"/>
        <rFont val="標楷體"/>
        <family val="4"/>
        <charset val="136"/>
      </rPr>
      <t>發表月</t>
    </r>
  </si>
  <si>
    <r>
      <rPr>
        <sz val="12"/>
        <color theme="6" tint="-0.249977111117893"/>
        <rFont val="微軟正黑體"/>
        <family val="2"/>
        <charset val="136"/>
      </rPr>
      <t>華語文學系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</si>
  <si>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鄂貞君</t>
    </r>
  </si>
  <si>
    <r>
      <rPr>
        <sz val="12"/>
        <color theme="6" tint="-0.249977111117893"/>
        <rFont val="微軟正黑體"/>
        <family val="2"/>
        <charset val="136"/>
      </rPr>
      <t>英日韓為母語的學習者使用華語「和」與「跟」之偏誤分析</t>
    </r>
    <phoneticPr fontId="5" type="noConversion"/>
  </si>
  <si>
    <r>
      <t xml:space="preserve">Chinese Language Learning and Technology
</t>
    </r>
    <r>
      <rPr>
        <sz val="12"/>
        <color theme="6" tint="-0.249977111117893"/>
        <rFont val="微軟正黑體"/>
        <family val="2"/>
        <charset val="136"/>
      </rPr>
      <t>臺大華語文學習與科技</t>
    </r>
    <phoneticPr fontId="5" type="noConversion"/>
  </si>
  <si>
    <t>Taiwan</t>
    <phoneticPr fontId="5" type="noConversion"/>
  </si>
  <si>
    <r>
      <t>請勾選館藏處
□ 國家圖書館館藏</t>
    </r>
    <r>
      <rPr>
        <u val="double"/>
        <sz val="14"/>
        <color rgb="FFFF0000"/>
        <rFont val="標楷體"/>
        <family val="4"/>
        <charset val="136"/>
      </rPr>
      <t xml:space="preserve">
</t>
    </r>
    <r>
      <rPr>
        <sz val="14"/>
        <color rgb="FFFF0000"/>
        <rFont val="標楷體"/>
        <family val="4"/>
        <charset val="136"/>
      </rPr>
      <t>□ 學校圖書館館藏</t>
    </r>
    <phoneticPr fontId="4" type="noConversion"/>
  </si>
  <si>
    <r>
      <t>請</t>
    </r>
    <r>
      <rPr>
        <u/>
        <sz val="14"/>
        <color rgb="FFFF0000"/>
        <rFont val="標楷體"/>
        <family val="4"/>
        <charset val="136"/>
      </rPr>
      <t>教師檢具（可擇一）以下資訊，另需檢附「論文投稿審查意見」(系所備妥，以供備查)</t>
    </r>
    <r>
      <rPr>
        <sz val="14"/>
        <color rgb="FFFF0000"/>
        <rFont val="標楷體"/>
        <family val="4"/>
        <charset val="136"/>
      </rPr>
      <t xml:space="preserve">
□出版發行單位送存國家圖書館或學校圖書館之各該館藏資訊；
□可於網站公開查找全文
□可於網站公開查找書目資訊</t>
    </r>
    <phoneticPr fontId="5" type="noConversion"/>
  </si>
  <si>
    <r>
      <rPr>
        <sz val="12"/>
        <color theme="6" tint="-0.249977111117893"/>
        <rFont val="新細明體"/>
        <family val="1"/>
        <charset val="136"/>
      </rPr>
      <t>其他：</t>
    </r>
    <r>
      <rPr>
        <sz val="12"/>
        <color theme="6" tint="-0.249977111117893"/>
        <rFont val="Times New Roman"/>
        <family val="1"/>
      </rPr>
      <t xml:space="preserve">TCI-HSS
</t>
    </r>
    <phoneticPr fontId="5" type="noConversion"/>
  </si>
  <si>
    <t>3</t>
    <phoneticPr fontId="5" type="noConversion"/>
  </si>
  <si>
    <t>1</t>
    <phoneticPr fontId="5" type="noConversion"/>
  </si>
  <si>
    <t>2023</t>
  </si>
  <si>
    <t>06</t>
  </si>
  <si>
    <t>2788-5461</t>
    <phoneticPr fontId="5" type="noConversion"/>
  </si>
  <si>
    <r>
      <rPr>
        <sz val="12"/>
        <color theme="6" tint="-0.249977111117893"/>
        <rFont val="微軟正黑體"/>
        <family val="2"/>
        <charset val="136"/>
      </rPr>
      <t>中文</t>
    </r>
  </si>
  <si>
    <r>
      <rPr>
        <sz val="10"/>
        <color theme="6" tint="-0.249977111117893"/>
        <rFont val="微軟正黑體"/>
        <family val="2"/>
        <charset val="136"/>
      </rPr>
      <t>王萸芳</t>
    </r>
    <r>
      <rPr>
        <sz val="10"/>
        <color theme="6" tint="-0.249977111117893"/>
        <rFont val="Times New Roman"/>
        <family val="1"/>
      </rPr>
      <t xml:space="preserve">, </t>
    </r>
    <r>
      <rPr>
        <b/>
        <u/>
        <sz val="10"/>
        <color theme="6" tint="-0.249977111117893"/>
        <rFont val="微軟正黑體"/>
        <family val="2"/>
        <charset val="136"/>
      </rPr>
      <t>鄂貞君</t>
    </r>
    <r>
      <rPr>
        <sz val="10"/>
        <color theme="6" tint="-0.249977111117893"/>
        <rFont val="Times New Roman"/>
        <family val="1"/>
      </rPr>
      <t xml:space="preserve">*, </t>
    </r>
    <r>
      <rPr>
        <sz val="10"/>
        <color theme="6" tint="-0.249977111117893"/>
        <rFont val="微軟正黑體"/>
        <family val="2"/>
        <charset val="136"/>
      </rPr>
      <t>鄭琇仁</t>
    </r>
    <r>
      <rPr>
        <sz val="10"/>
        <color theme="6" tint="-0.249977111117893"/>
        <rFont val="Times New Roman"/>
        <family val="1"/>
      </rPr>
      <t xml:space="preserve">, </t>
    </r>
    <r>
      <rPr>
        <sz val="10"/>
        <color theme="6" tint="-0.249977111117893"/>
        <rFont val="微軟正黑體"/>
        <family val="2"/>
        <charset val="136"/>
      </rPr>
      <t xml:space="preserve">桂田愛
</t>
    </r>
    <phoneticPr fontId="5" type="noConversion"/>
  </si>
  <si>
    <t>21-63</t>
    <phoneticPr fontId="5" type="noConversion"/>
  </si>
  <si>
    <t>https://www.airitilibrary.com/Article/Detail?DocID=P20220524001-N202307010019-00002</t>
    <phoneticPr fontId="5" type="noConversion"/>
  </si>
  <si>
    <r>
      <rPr>
        <sz val="12"/>
        <color theme="6" tint="-0.249977111117893"/>
        <rFont val="微軟正黑體"/>
        <family val="2"/>
        <charset val="136"/>
      </rPr>
      <t>溫如梅</t>
    </r>
  </si>
  <si>
    <t>Hard Skill Gap between University Education and the Robotic Industry</t>
    <phoneticPr fontId="5" type="noConversion"/>
  </si>
  <si>
    <t>JOURNAL OF COMPUTER INFORMATION SYSTEMS</t>
    <phoneticPr fontId="5" type="noConversion"/>
  </si>
  <si>
    <t>USA</t>
    <phoneticPr fontId="5" type="noConversion"/>
  </si>
  <si>
    <t>SCIE</t>
    <phoneticPr fontId="5" type="noConversion"/>
  </si>
  <si>
    <t>63</t>
    <phoneticPr fontId="5" type="noConversion"/>
  </si>
  <si>
    <t>01</t>
  </si>
  <si>
    <t>0887-4417</t>
    <phoneticPr fontId="5" type="noConversion"/>
  </si>
  <si>
    <t>2380-2057</t>
    <phoneticPr fontId="5" type="noConversion"/>
  </si>
  <si>
    <r>
      <rPr>
        <sz val="12"/>
        <color theme="6" tint="-0.249977111117893"/>
        <rFont val="微軟正黑體"/>
        <family val="2"/>
        <charset val="136"/>
      </rPr>
      <t>外文</t>
    </r>
  </si>
  <si>
    <r>
      <t>Do, H. D., Tsai, K. T.,</t>
    </r>
    <r>
      <rPr>
        <b/>
        <u/>
        <sz val="10"/>
        <color theme="6" tint="-0.249977111117893"/>
        <rFont val="Times New Roman"/>
        <family val="1"/>
      </rPr>
      <t xml:space="preserve"> Wen, J. M.*</t>
    </r>
    <r>
      <rPr>
        <sz val="10"/>
        <color theme="6" tint="-0.249977111117893"/>
        <rFont val="Times New Roman"/>
        <family val="1"/>
      </rPr>
      <t>, &amp; Huang, S. K.</t>
    </r>
    <phoneticPr fontId="5" type="noConversion"/>
  </si>
  <si>
    <t>24-36</t>
    <phoneticPr fontId="5" type="noConversion"/>
  </si>
  <si>
    <t>https://www.tandfonline.com/doi/full/10.1080/08874417.2021.2023336</t>
    <phoneticPr fontId="5" type="noConversion"/>
  </si>
  <si>
    <r>
      <rPr>
        <sz val="12"/>
        <color indexed="8"/>
        <rFont val="新細明體"/>
        <family val="1"/>
        <charset val="136"/>
      </rPr>
      <t>華語文學系</t>
    </r>
    <phoneticPr fontId="5" type="noConversion"/>
  </si>
  <si>
    <r>
      <rPr>
        <sz val="12"/>
        <color indexed="8"/>
        <rFont val="新細明體"/>
        <family val="1"/>
        <charset val="136"/>
      </rPr>
      <t>溫如梅</t>
    </r>
    <r>
      <rPr>
        <sz val="12"/>
        <color indexed="8"/>
        <rFont val="Times New Roman"/>
        <family val="1"/>
      </rPr>
      <t>*</t>
    </r>
    <phoneticPr fontId="5" type="noConversion"/>
  </si>
  <si>
    <t>Strengthening Writing Ability Among Students Learning Chinese as a Second Language Through Creative Thinking Spiral Teaching Strategy</t>
    <phoneticPr fontId="5" type="noConversion"/>
  </si>
  <si>
    <t>SAGE OPEN</t>
  </si>
  <si>
    <t>SSCI</t>
  </si>
  <si>
    <t>JUL</t>
  </si>
  <si>
    <t>2158-2440</t>
  </si>
  <si>
    <t/>
  </si>
  <si>
    <t>English</t>
  </si>
  <si>
    <r>
      <rPr>
        <b/>
        <u/>
        <sz val="10"/>
        <color indexed="8"/>
        <rFont val="Times New Roman"/>
        <family val="1"/>
      </rPr>
      <t>Wen, Ju-May*</t>
    </r>
    <r>
      <rPr>
        <sz val="10"/>
        <color indexed="8"/>
        <rFont val="Times New Roman"/>
        <family val="1"/>
      </rPr>
      <t>; Do, Hai-Dung; Liu, Eric Zhi-Feng; Lin, Chun-Hung; Huang, Shihping Kevin</t>
    </r>
    <phoneticPr fontId="5" type="noConversion"/>
  </si>
  <si>
    <r>
      <rPr>
        <b/>
        <sz val="12"/>
        <color indexed="8"/>
        <rFont val="新細明體"/>
        <family val="1"/>
        <charset val="136"/>
      </rPr>
      <t>華語文學系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</si>
  <si>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indexed="8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1</t>
    </r>
    <r>
      <rPr>
        <sz val="12"/>
        <color indexed="8"/>
        <rFont val="新細明體"/>
        <family val="1"/>
        <charset val="136"/>
      </rPr>
      <t>、</t>
    </r>
    <r>
      <rPr>
        <sz val="12"/>
        <color rgb="FF000000"/>
        <rFont val="Times New Roman"/>
        <family val="1"/>
      </rPr>
      <t>SSCI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新細明體"/>
        <family val="1"/>
        <charset val="136"/>
      </rPr>
      <t>、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  <charset val="136"/>
      </rPr>
      <t>其他：</t>
    </r>
    <r>
      <rPr>
        <sz val="12"/>
        <color indexed="8"/>
        <rFont val="Times New Roman"/>
        <family val="1"/>
      </rPr>
      <t>1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</si>
  <si>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臺灣語文與傳播學系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</si>
  <si>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蘇建唐</t>
    </r>
  </si>
  <si>
    <r>
      <rPr>
        <sz val="12"/>
        <color theme="6" tint="-0.249977111117893"/>
        <rFont val="微軟正黑體"/>
        <family val="2"/>
        <charset val="136"/>
      </rPr>
      <t>論臺閩語「一時」與「一時仔」的對比</t>
    </r>
    <r>
      <rPr>
        <sz val="12"/>
        <color theme="6" tint="-0.249977111117893"/>
        <rFont val="Segoe UI Symbol"/>
        <family val="2"/>
      </rPr>
      <t>──</t>
    </r>
    <r>
      <rPr>
        <sz val="12"/>
        <color theme="6" tint="-0.249977111117893"/>
        <rFont val="微軟正黑體"/>
        <family val="2"/>
        <charset val="136"/>
      </rPr>
      <t>兼論「一時仔」的可能發展</t>
    </r>
    <phoneticPr fontId="5" type="noConversion"/>
  </si>
  <si>
    <r>
      <t xml:space="preserve">Journal of Taiwanese Language and Literature
</t>
    </r>
    <r>
      <rPr>
        <sz val="12"/>
        <color theme="6" tint="-0.249977111117893"/>
        <rFont val="微軟正黑體"/>
        <family val="2"/>
        <charset val="136"/>
      </rPr>
      <t>臺灣語文研究</t>
    </r>
    <phoneticPr fontId="5" type="noConversion"/>
  </si>
  <si>
    <t>TAIWAN</t>
    <phoneticPr fontId="5" type="noConversion"/>
  </si>
  <si>
    <t>THCI</t>
    <phoneticPr fontId="5" type="noConversion"/>
  </si>
  <si>
    <t>18</t>
    <phoneticPr fontId="5" type="noConversion"/>
  </si>
  <si>
    <t>2</t>
    <phoneticPr fontId="5" type="noConversion"/>
  </si>
  <si>
    <t>10</t>
    <phoneticPr fontId="5" type="noConversion"/>
  </si>
  <si>
    <t>1726-5185</t>
    <phoneticPr fontId="5" type="noConversion"/>
  </si>
  <si>
    <r>
      <rPr>
        <b/>
        <u/>
        <sz val="10"/>
        <color theme="6" tint="-0.249977111117893"/>
        <rFont val="微軟正黑體"/>
        <family val="2"/>
        <charset val="136"/>
      </rPr>
      <t>蘇建唐</t>
    </r>
  </si>
  <si>
    <t>273-309</t>
    <phoneticPr fontId="5" type="noConversion"/>
  </si>
  <si>
    <t>https://www.airitilibrary.com/Article/Detail/P20170425003-N202310050017-00004</t>
    <phoneticPr fontId="5" type="noConversion"/>
  </si>
  <si>
    <r>
      <rPr>
        <b/>
        <sz val="12"/>
        <color indexed="8"/>
        <rFont val="新細明體"/>
        <family val="1"/>
        <charset val="136"/>
      </rPr>
      <t>臺灣語文與傳播學系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</si>
  <si>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TH</t>
    </r>
    <r>
      <rPr>
        <sz val="12"/>
        <color rgb="FF000000"/>
        <rFont val="Times New Roman"/>
        <family val="1"/>
      </rPr>
      <t>CI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1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</si>
  <si>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文化創意與數位行銷學系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</si>
  <si>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張正霖</t>
    </r>
  </si>
  <si>
    <r>
      <rPr>
        <sz val="12"/>
        <color theme="6" tint="-0.249977111117893"/>
        <rFont val="微軟正黑體"/>
        <family val="2"/>
        <charset val="136"/>
      </rPr>
      <t>打造「經典客家菜」：飲食叙事、族群政策與臺灣客家意象之建構（</t>
    </r>
    <r>
      <rPr>
        <sz val="12"/>
        <color theme="6" tint="-0.249977111117893"/>
        <rFont val="Times New Roman"/>
        <family val="1"/>
      </rPr>
      <t>2000</t>
    </r>
    <r>
      <rPr>
        <sz val="12"/>
        <color theme="6" tint="-0.249977111117893"/>
        <rFont val="微軟正黑體"/>
        <family val="2"/>
        <charset val="136"/>
      </rPr>
      <t>年迄今）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</si>
  <si>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民俗曲藝</t>
    </r>
    <phoneticPr fontId="5" type="noConversion"/>
  </si>
  <si>
    <t>TSSCI
THCI</t>
    <phoneticPr fontId="5" type="noConversion"/>
  </si>
  <si>
    <t>220</t>
    <phoneticPr fontId="5" type="noConversion"/>
  </si>
  <si>
    <t>1025-1383</t>
    <phoneticPr fontId="5" type="noConversion"/>
  </si>
  <si>
    <r>
      <rPr>
        <b/>
        <u/>
        <sz val="10"/>
        <color theme="6" tint="-0.249977111117893"/>
        <rFont val="微軟正黑體"/>
        <family val="2"/>
        <charset val="136"/>
      </rPr>
      <t>張正霖</t>
    </r>
    <r>
      <rPr>
        <b/>
        <u/>
        <sz val="10"/>
        <color theme="6" tint="-0.249977111117893"/>
        <rFont val="Times New Roman"/>
        <family val="1"/>
      </rPr>
      <t>*</t>
    </r>
    <phoneticPr fontId="5" type="noConversion"/>
  </si>
  <si>
    <t>63-115</t>
    <phoneticPr fontId="5" type="noConversion"/>
  </si>
  <si>
    <t>https://www.airitilibrary.com/Article/Detail?DocID=10251383-N202306210008-00003</t>
    <phoneticPr fontId="5" type="noConversion"/>
  </si>
  <si>
    <r>
      <rPr>
        <sz val="12"/>
        <color theme="6" tint="-0.249977111117893"/>
        <rFont val="微軟正黑體"/>
        <family val="2"/>
        <charset val="136"/>
      </rPr>
      <t>創意勞動與青年藝術家：研究取徑的比較及批判分析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</si>
  <si>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文化研究季刊</t>
    </r>
    <phoneticPr fontId="5" type="noConversion"/>
  </si>
  <si>
    <r>
      <rPr>
        <sz val="12"/>
        <color theme="6" tint="-0.249977111117893"/>
        <rFont val="新細明體"/>
        <family val="1"/>
        <charset val="136"/>
      </rPr>
      <t>其他</t>
    </r>
    <phoneticPr fontId="5" type="noConversion"/>
  </si>
  <si>
    <t>182</t>
    <phoneticPr fontId="5" type="noConversion"/>
  </si>
  <si>
    <t>07</t>
  </si>
  <si>
    <t>2076-2755</t>
    <phoneticPr fontId="5" type="noConversion"/>
  </si>
  <si>
    <r>
      <rPr>
        <b/>
        <u/>
        <sz val="10"/>
        <color theme="6" tint="-0.249977111117893"/>
        <rFont val="微軟正黑體"/>
        <family val="2"/>
        <charset val="136"/>
      </rPr>
      <t>張正霖</t>
    </r>
  </si>
  <si>
    <t>67-96</t>
    <phoneticPr fontId="5" type="noConversion"/>
  </si>
  <si>
    <t>https://www.airitilibrary.com/Article/Detail/P20151027001-N202307290008-00004</t>
    <phoneticPr fontId="5" type="noConversion"/>
  </si>
  <si>
    <r>
      <rPr>
        <b/>
        <sz val="12"/>
        <color indexed="8"/>
        <rFont val="新細明體"/>
        <family val="1"/>
        <charset val="136"/>
      </rPr>
      <t>文化創意與數位行銷學系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</si>
  <si>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rPr>
        <sz val="12"/>
        <color rgb="FF000000"/>
        <rFont val="Times New Roman"/>
        <family val="1"/>
      </rPr>
      <t>TSSCI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新細明體"/>
        <family val="1"/>
        <charset val="136"/>
      </rPr>
      <t>、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  <charset val="136"/>
      </rPr>
      <t>其他：</t>
    </r>
    <r>
      <rPr>
        <sz val="12"/>
        <color indexed="8"/>
        <rFont val="Times New Roman"/>
        <family val="1"/>
      </rPr>
      <t>1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</si>
  <si>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文化觀光產業學系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</si>
  <si>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馮祥勇</t>
    </r>
  </si>
  <si>
    <r>
      <rPr>
        <sz val="12"/>
        <color theme="6" tint="-0.249977111117893"/>
        <rFont val="微軟正黑體"/>
        <family val="2"/>
        <charset val="136"/>
      </rPr>
      <t>大學通識課程融入食農與環境議題之分析與探討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</si>
  <si>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運動休閒餐旅研究</t>
    </r>
  </si>
  <si>
    <r>
      <rPr>
        <sz val="12"/>
        <color theme="6" tint="-0.249977111117893"/>
        <rFont val="新細明體"/>
        <family val="1"/>
        <charset val="136"/>
      </rPr>
      <t>其他：</t>
    </r>
    <r>
      <rPr>
        <sz val="12"/>
        <color theme="6" tint="-0.249977111117893"/>
        <rFont val="Times New Roman"/>
        <family val="1"/>
      </rPr>
      <t>ACI</t>
    </r>
    <phoneticPr fontId="5" type="noConversion"/>
  </si>
  <si>
    <t>1991-1629</t>
    <phoneticPr fontId="5" type="noConversion"/>
  </si>
  <si>
    <r>
      <rPr>
        <b/>
        <u/>
        <sz val="10"/>
        <color theme="6" tint="-0.249977111117893"/>
        <rFont val="微軟正黑體"/>
        <family val="2"/>
        <charset val="136"/>
      </rPr>
      <t>馮祥勇</t>
    </r>
    <r>
      <rPr>
        <sz val="10"/>
        <color theme="6" tint="-0.249977111117893"/>
        <rFont val="微軟正黑體"/>
        <family val="2"/>
        <charset val="136"/>
      </rPr>
      <t>、李詠青</t>
    </r>
    <phoneticPr fontId="5" type="noConversion"/>
  </si>
  <si>
    <t>34-49.</t>
    <phoneticPr fontId="5" type="noConversion"/>
  </si>
  <si>
    <t>https://doi.org/10.29429/JSLHR.202306_18(1).03</t>
    <phoneticPr fontId="5" type="noConversion"/>
  </si>
  <si>
    <r>
      <rPr>
        <sz val="12"/>
        <color indexed="8"/>
        <rFont val="新細明體"/>
        <family val="1"/>
        <charset val="136"/>
      </rPr>
      <t>文化觀光產業學系</t>
    </r>
    <phoneticPr fontId="5" type="noConversion"/>
  </si>
  <si>
    <r>
      <rPr>
        <sz val="12"/>
        <color indexed="8"/>
        <rFont val="新細明體"/>
        <family val="1"/>
        <charset val="136"/>
      </rPr>
      <t>徐輔潔</t>
    </r>
    <phoneticPr fontId="5" type="noConversion"/>
  </si>
  <si>
    <t>Tourists' Food Involvement, Place Attachment, and Destination Loyalty: The Moderating Role of Lifestyle</t>
  </si>
  <si>
    <t>BEHAVIORAL SCIENCES</t>
  </si>
  <si>
    <t>SWITZERLAND</t>
    <phoneticPr fontId="5" type="noConversion"/>
  </si>
  <si>
    <t>SSCI</t>
    <phoneticPr fontId="5" type="noConversion"/>
  </si>
  <si>
    <t>AUG</t>
  </si>
  <si>
    <t>2076-328X</t>
  </si>
  <si>
    <r>
      <t>Chen, Jingru;</t>
    </r>
    <r>
      <rPr>
        <b/>
        <u/>
        <sz val="10"/>
        <color indexed="8"/>
        <rFont val="Times New Roman"/>
        <family val="1"/>
      </rPr>
      <t xml:space="preserve"> Hsu, Fu-Chieh</t>
    </r>
    <r>
      <rPr>
        <sz val="10"/>
        <color indexed="8"/>
        <rFont val="Times New Roman"/>
        <family val="1"/>
      </rPr>
      <t>; Yan, Libo; Lee, Hoffer M.*; Zhang, Yuqing</t>
    </r>
    <phoneticPr fontId="5" type="noConversion"/>
  </si>
  <si>
    <r>
      <rPr>
        <sz val="12"/>
        <color indexed="8"/>
        <rFont val="新細明體"/>
        <family val="1"/>
        <charset val="136"/>
      </rPr>
      <t>徐輔潔</t>
    </r>
    <r>
      <rPr>
        <sz val="12"/>
        <color indexed="8"/>
        <rFont val="Times New Roman"/>
        <family val="1"/>
      </rPr>
      <t>*</t>
    </r>
    <phoneticPr fontId="5" type="noConversion"/>
  </si>
  <si>
    <t>Branding Creative Cities of Gastronomy: the role of brand experience and the influence of tourists' self-congruity and self-expansion</t>
  </si>
  <si>
    <t>BRITISH FOOD JOURNAL</t>
  </si>
  <si>
    <t>ENGLAND</t>
    <phoneticPr fontId="5" type="noConversion"/>
  </si>
  <si>
    <t>SCIE</t>
  </si>
  <si>
    <t>JUL 4</t>
  </si>
  <si>
    <t>0007-070X</t>
  </si>
  <si>
    <t>1758-4108</t>
  </si>
  <si>
    <r>
      <t>Guo, YuLan;</t>
    </r>
    <r>
      <rPr>
        <b/>
        <u/>
        <sz val="10"/>
        <color indexed="8"/>
        <rFont val="Times New Roman"/>
        <family val="1"/>
      </rPr>
      <t xml:space="preserve"> Hsu, Fu Chieh*</t>
    </r>
    <phoneticPr fontId="5" type="noConversion"/>
  </si>
  <si>
    <t>2803-2824</t>
  </si>
  <si>
    <t>Crisis Management Performance of Upscale Hotels in the Greater Bay Area, China: A Comparative Study in a Complex Institutional Situation</t>
  </si>
  <si>
    <t>SUSTAINABILITY</t>
  </si>
  <si>
    <t>SCIE; SSCI</t>
    <phoneticPr fontId="5" type="noConversion"/>
  </si>
  <si>
    <t>MAR</t>
  </si>
  <si>
    <t>2071-1050</t>
  </si>
  <si>
    <r>
      <t xml:space="preserve">Zhang, Yang; Zhang, Su; </t>
    </r>
    <r>
      <rPr>
        <b/>
        <u/>
        <sz val="10"/>
        <color indexed="8"/>
        <rFont val="Times New Roman"/>
        <family val="1"/>
      </rPr>
      <t>Hsu, Fu-Chieh*</t>
    </r>
    <phoneticPr fontId="5" type="noConversion"/>
  </si>
  <si>
    <r>
      <rPr>
        <b/>
        <sz val="12"/>
        <color indexed="8"/>
        <rFont val="新細明體"/>
        <family val="1"/>
        <charset val="136"/>
      </rPr>
      <t>文化觀光產業學系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</si>
  <si>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rPr>
        <sz val="12"/>
        <color rgb="FF000000"/>
        <rFont val="Times New Roman"/>
        <family val="1"/>
      </rPr>
      <t>SCIE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新細明體"/>
        <family val="1"/>
        <charset val="136"/>
      </rPr>
      <t>、</t>
    </r>
    <r>
      <rPr>
        <sz val="12"/>
        <color rgb="FF000000"/>
        <rFont val="Times New Roman"/>
        <family val="1"/>
      </rPr>
      <t>SCIE/SSCI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新細明體"/>
        <family val="1"/>
        <charset val="136"/>
      </rPr>
      <t>、</t>
    </r>
    <r>
      <rPr>
        <sz val="12"/>
        <color rgb="FF000000"/>
        <rFont val="Times New Roman"/>
        <family val="1"/>
      </rPr>
      <t>SSCI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新細明體"/>
        <family val="1"/>
        <charset val="136"/>
      </rPr>
      <t>、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  <charset val="136"/>
      </rPr>
      <t>其他：</t>
    </r>
    <r>
      <rPr>
        <sz val="12"/>
        <color indexed="8"/>
        <rFont val="Times New Roman"/>
        <family val="1"/>
      </rPr>
      <t>1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</si>
  <si>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土木與防災工程學系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</si>
  <si>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吳祥禎</t>
    </r>
  </si>
  <si>
    <t>Modeling rainfall-induced 2D inundation simulation based on the ANN-derived models with precipitation and water-level measurements at roadside IoT sensors</t>
    <phoneticPr fontId="5" type="noConversion"/>
  </si>
  <si>
    <t>Scientific Reports</t>
    <phoneticPr fontId="5" type="noConversion"/>
  </si>
  <si>
    <t>13</t>
    <phoneticPr fontId="5" type="noConversion"/>
  </si>
  <si>
    <t>2045-2322</t>
    <phoneticPr fontId="5" type="noConversion"/>
  </si>
  <si>
    <t>Wu, S.J.*</t>
    <phoneticPr fontId="5" type="noConversion"/>
  </si>
  <si>
    <t>17664</t>
    <phoneticPr fontId="5" type="noConversion"/>
  </si>
  <si>
    <t>https://www.nature.com/articles/s41598-023-44276-3</t>
    <phoneticPr fontId="5" type="noConversion"/>
  </si>
  <si>
    <r>
      <rPr>
        <sz val="12"/>
        <color indexed="8"/>
        <rFont val="新細明體"/>
        <family val="1"/>
        <charset val="136"/>
      </rPr>
      <t>土木與防災工程學系</t>
    </r>
    <phoneticPr fontId="5" type="noConversion"/>
  </si>
  <si>
    <r>
      <rPr>
        <sz val="12"/>
        <color indexed="8"/>
        <rFont val="新細明體"/>
        <family val="1"/>
        <charset val="136"/>
      </rPr>
      <t>吳祥禎</t>
    </r>
    <r>
      <rPr>
        <sz val="12"/>
        <color indexed="8"/>
        <rFont val="Times New Roman"/>
        <family val="1"/>
      </rPr>
      <t>*</t>
    </r>
    <phoneticPr fontId="5" type="noConversion"/>
  </si>
  <si>
    <t>Modeling GA-derived optimization analysis for canal-based irrigation water allocation under variations in runoff-related and irrigation-related factors</t>
  </si>
  <si>
    <t>AGRICULTURAL WATER MANAGEMENT</t>
  </si>
  <si>
    <t>NETHERLANDS</t>
    <phoneticPr fontId="5" type="noConversion"/>
  </si>
  <si>
    <t>DEC 1</t>
  </si>
  <si>
    <t>0378-3774</t>
  </si>
  <si>
    <t>1873-2283</t>
  </si>
  <si>
    <r>
      <rPr>
        <b/>
        <u/>
        <sz val="10"/>
        <color indexed="8"/>
        <rFont val="Times New Roman"/>
        <family val="1"/>
      </rPr>
      <t>Wu, Shiang-Jen*</t>
    </r>
    <r>
      <rPr>
        <sz val="10"/>
        <color indexed="8"/>
        <rFont val="Times New Roman"/>
        <family val="1"/>
      </rPr>
      <t>; Yang, Han-Yuan; Chang, Che-Hao; Hsu, Chih-Tsung</t>
    </r>
    <phoneticPr fontId="5" type="noConversion"/>
  </si>
  <si>
    <t>Modeling probabilistic-based 1D riverbed elevation estimation model due to uncertainties in runoff and sediment-related factors</t>
    <phoneticPr fontId="5" type="noConversion"/>
  </si>
  <si>
    <t>HYDROLOGY RESEARCH</t>
  </si>
  <si>
    <t>1998-9563</t>
  </si>
  <si>
    <t>2224-7955</t>
  </si>
  <si>
    <r>
      <rPr>
        <b/>
        <u/>
        <sz val="10"/>
        <color indexed="8"/>
        <rFont val="Times New Roman"/>
        <family val="1"/>
      </rPr>
      <t>Wu, Shiang-Jen*</t>
    </r>
    <r>
      <rPr>
        <sz val="10"/>
        <color indexed="8"/>
        <rFont val="Times New Roman"/>
        <family val="1"/>
      </rPr>
      <t>; Tsai, Chia-Yuan; Yeh, Keh-Chia</t>
    </r>
    <phoneticPr fontId="5" type="noConversion"/>
  </si>
  <si>
    <t>1522-1556</t>
    <phoneticPr fontId="5" type="noConversion"/>
  </si>
  <si>
    <t>Modeling probabilistic-based reliability assessment of gridded rainfall thresholds for shallow landslide occurrence due to the uncertainty of rainfall in time and space</t>
  </si>
  <si>
    <t>JOURNAL OF HYDROINFORMATICS</t>
    <phoneticPr fontId="5" type="noConversion"/>
  </si>
  <si>
    <t>MAY</t>
  </si>
  <si>
    <t>1464-7141</t>
  </si>
  <si>
    <t>1465-1734</t>
  </si>
  <si>
    <r>
      <t>Wang, Xi-Jun;</t>
    </r>
    <r>
      <rPr>
        <b/>
        <u/>
        <sz val="10"/>
        <color indexed="8"/>
        <rFont val="Times New Roman"/>
        <family val="1"/>
      </rPr>
      <t xml:space="preserve"> Wu, Shiang-Jen*</t>
    </r>
    <r>
      <rPr>
        <sz val="10"/>
        <color indexed="8"/>
        <rFont val="Times New Roman"/>
        <family val="1"/>
      </rPr>
      <t>; Tasi, Tung-Lin; Yen, Keh-Chia</t>
    </r>
    <phoneticPr fontId="5" type="noConversion"/>
  </si>
  <si>
    <t>706-737</t>
  </si>
  <si>
    <r>
      <rPr>
        <sz val="12"/>
        <color indexed="8"/>
        <rFont val="新細明體"/>
        <family val="1"/>
        <charset val="136"/>
      </rPr>
      <t>柳文成</t>
    </r>
    <phoneticPr fontId="5" type="noConversion"/>
  </si>
  <si>
    <t>Uncertainty Analysis for Image-Based Streamflow Measurement: The Influence of Ground Control Points</t>
  </si>
  <si>
    <t>WATER</t>
  </si>
  <si>
    <t>JAN</t>
  </si>
  <si>
    <t>2073-4441</t>
  </si>
  <si>
    <r>
      <rPr>
        <b/>
        <u/>
        <sz val="10"/>
        <color indexed="8"/>
        <rFont val="Times New Roman"/>
        <family val="1"/>
      </rPr>
      <t>Liu, Wen-Cheng</t>
    </r>
    <r>
      <rPr>
        <sz val="10"/>
        <color indexed="8"/>
        <rFont val="Times New Roman"/>
        <family val="1"/>
      </rPr>
      <t>; Huang, Wei-Che; Young, Chih-Chieh*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</si>
  <si>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柳文成</t>
    </r>
    <r>
      <rPr>
        <sz val="12"/>
        <color theme="6" tint="-0.249977111117893"/>
        <rFont val="Times New Roman"/>
        <family val="1"/>
      </rPr>
      <t>*</t>
    </r>
    <phoneticPr fontId="5" type="noConversion"/>
  </si>
  <si>
    <r>
      <t xml:space="preserve">Measurement of River Surface Velocity Using the Combination of Smartphone and Large-scale Particle Image Velocimetry
</t>
    </r>
    <r>
      <rPr>
        <sz val="12"/>
        <color theme="6" tint="-0.249977111117893"/>
        <rFont val="新細明體"/>
        <family val="1"/>
        <charset val="136"/>
      </rPr>
      <t>結合智慧型手機與大尺度顆粒影像流速法量測河川表面流速</t>
    </r>
    <phoneticPr fontId="5" type="noConversion"/>
  </si>
  <si>
    <r>
      <t xml:space="preserve">Chinese Institute of Civil and Hydraulic Engineering
</t>
    </r>
    <r>
      <rPr>
        <sz val="12"/>
        <color theme="6" tint="-0.249977111117893"/>
        <rFont val="新細明體"/>
        <family val="1"/>
        <charset val="136"/>
      </rPr>
      <t>中國土木水利工程學刊</t>
    </r>
    <phoneticPr fontId="5" type="noConversion"/>
  </si>
  <si>
    <t>EI</t>
    <phoneticPr fontId="5" type="noConversion"/>
  </si>
  <si>
    <t>35</t>
    <phoneticPr fontId="5" type="noConversion"/>
  </si>
  <si>
    <t>6</t>
    <phoneticPr fontId="5" type="noConversion"/>
  </si>
  <si>
    <t>10</t>
  </si>
  <si>
    <t>1015-5856</t>
    <phoneticPr fontId="5" type="noConversion"/>
  </si>
  <si>
    <r>
      <rPr>
        <b/>
        <u/>
        <sz val="10"/>
        <color theme="6" tint="-0.249977111117893"/>
        <rFont val="Times New Roman"/>
        <family val="1"/>
      </rPr>
      <t>Liu, Wen-Cheng</t>
    </r>
    <r>
      <rPr>
        <sz val="10"/>
        <color theme="6" tint="-0.249977111117893"/>
        <rFont val="Times New Roman"/>
        <family val="1"/>
      </rPr>
      <t>*, Wei-Che Huang, Kai-Tung, Huang, Xin-Ni, Wu, Chiung-Wen, Kuo, Hui-Zhen, Wang</t>
    </r>
    <phoneticPr fontId="5" type="noConversion"/>
  </si>
  <si>
    <t>525-540</t>
    <phoneticPr fontId="5" type="noConversion"/>
  </si>
  <si>
    <t xml:space="preserve">
https://doi.org/10.6652/JoCICHE.202310_35(6).0001</t>
    <phoneticPr fontId="5" type="noConversion"/>
  </si>
  <si>
    <r>
      <rPr>
        <sz val="12"/>
        <color indexed="8"/>
        <rFont val="新細明體"/>
        <family val="1"/>
        <charset val="136"/>
      </rPr>
      <t>柳文成</t>
    </r>
    <r>
      <rPr>
        <sz val="12"/>
        <color indexed="8"/>
        <rFont val="Times New Roman"/>
        <family val="1"/>
      </rPr>
      <t>*</t>
    </r>
    <phoneticPr fontId="5" type="noConversion"/>
  </si>
  <si>
    <t>Comparative Assessment of Different Image Velocimetry Techniques for Measuring River Velocities Using Unmanned Aerial Vehicle Imagery</t>
  </si>
  <si>
    <t>NOV</t>
  </si>
  <si>
    <r>
      <t xml:space="preserve">Wijaya, Firnandino; </t>
    </r>
    <r>
      <rPr>
        <b/>
        <u/>
        <sz val="10"/>
        <color indexed="8"/>
        <rFont val="Times New Roman"/>
        <family val="1"/>
      </rPr>
      <t>Liu, Wen-Cheng*</t>
    </r>
    <r>
      <rPr>
        <sz val="10"/>
        <color indexed="8"/>
        <rFont val="Times New Roman"/>
        <family val="1"/>
      </rPr>
      <t>; Suharyanto, Suraj Kumar; Huang, Wei-Che</t>
    </r>
    <phoneticPr fontId="5" type="noConversion"/>
  </si>
  <si>
    <t>Hindcasting and predicting surge heights and waves on the Taiwan coast using a hybrid typhoon wind and tide-surge-wave coupled model</t>
  </si>
  <si>
    <t>OCEAN ENGINEERING</t>
  </si>
  <si>
    <t>MAY 15</t>
  </si>
  <si>
    <t>0029-8018</t>
  </si>
  <si>
    <t>1873-5258</t>
  </si>
  <si>
    <r>
      <rPr>
        <b/>
        <u/>
        <sz val="10"/>
        <color indexed="8"/>
        <rFont val="Times New Roman"/>
        <family val="1"/>
      </rPr>
      <t>Liu, Wen-Cheng*</t>
    </r>
    <r>
      <rPr>
        <sz val="10"/>
        <color indexed="8"/>
        <rFont val="Times New Roman"/>
        <family val="1"/>
      </rPr>
      <t>; Huang, Wei-Che</t>
    </r>
    <phoneticPr fontId="5" type="noConversion"/>
  </si>
  <si>
    <t>Image-based recognition and processing system for monitoring water levels in an irrigation and drainage channel</t>
  </si>
  <si>
    <t>PADDY AND WATER ENVIRONMENT</t>
  </si>
  <si>
    <t>GERMANY</t>
    <phoneticPr fontId="5" type="noConversion"/>
  </si>
  <si>
    <t>OCT</t>
  </si>
  <si>
    <t>1611-2490</t>
  </si>
  <si>
    <t>1611-2504</t>
  </si>
  <si>
    <r>
      <rPr>
        <b/>
        <u/>
        <sz val="10"/>
        <color indexed="8"/>
        <rFont val="Times New Roman"/>
        <family val="1"/>
      </rPr>
      <t>Liu, Wen-Cheng*</t>
    </r>
    <r>
      <rPr>
        <sz val="10"/>
        <color indexed="8"/>
        <rFont val="Times New Roman"/>
        <family val="1"/>
      </rPr>
      <t>; Chung, Chun-Kai; Huang, Wei-Che</t>
    </r>
    <phoneticPr fontId="5" type="noConversion"/>
  </si>
  <si>
    <t>417-431</t>
  </si>
  <si>
    <t>Uncertainty assessment for three-dimensional hydrodynamic and fecal coliform modeling in the Danshuei River estuarine system: The influence of first-order parametric decay reaction</t>
  </si>
  <si>
    <t>MARINE POLLUTION BULLETIN</t>
  </si>
  <si>
    <t>0025-326X</t>
  </si>
  <si>
    <t>1879-3363</t>
  </si>
  <si>
    <r>
      <t>Young, Chih-Chieh;</t>
    </r>
    <r>
      <rPr>
        <b/>
        <u/>
        <sz val="10"/>
        <color indexed="8"/>
        <rFont val="Times New Roman"/>
        <family val="1"/>
      </rPr>
      <t xml:space="preserve"> Liu, Wen-Cheng*</t>
    </r>
    <r>
      <rPr>
        <sz val="10"/>
        <color indexed="8"/>
        <rFont val="Times New Roman"/>
        <family val="1"/>
      </rPr>
      <t>; Liu, Hong -Ming</t>
    </r>
    <phoneticPr fontId="5" type="noConversion"/>
  </si>
  <si>
    <r>
      <rPr>
        <sz val="12"/>
        <color indexed="8"/>
        <rFont val="新細明體"/>
        <family val="1"/>
        <charset val="136"/>
      </rPr>
      <t>楊哲銘</t>
    </r>
    <phoneticPr fontId="5" type="noConversion"/>
  </si>
  <si>
    <t>Comparison between image- and surface-derived displacement fields for landslide monitoring using an unmanned aerial vehicle</t>
  </si>
  <si>
    <t>INTERNATIONAL JOURNAL OF APPLIED EARTH OBSERVATION AND GEOINFORMATION</t>
  </si>
  <si>
    <t>FEB</t>
  </si>
  <si>
    <t>1569-8432</t>
  </si>
  <si>
    <t>1872-826X</t>
  </si>
  <si>
    <r>
      <t xml:space="preserve">Teo, Tee-Ann*; Fu, Yu-Ju; Li, Kuo-Wei; Weng, Meng-Chia; </t>
    </r>
    <r>
      <rPr>
        <b/>
        <u/>
        <sz val="10"/>
        <color indexed="8"/>
        <rFont val="Times New Roman"/>
        <family val="1"/>
      </rPr>
      <t>Yang, Che-Ming</t>
    </r>
    <phoneticPr fontId="5" type="noConversion"/>
  </si>
  <si>
    <t>Field experiments: How well can seismic monitoring assess rock mass falling?</t>
  </si>
  <si>
    <t>ENGINEERING GEOLOGY</t>
  </si>
  <si>
    <t>SEP 20</t>
  </si>
  <si>
    <t>0013-7952</t>
  </si>
  <si>
    <t>1872-6917</t>
  </si>
  <si>
    <r>
      <t xml:space="preserve">Chang, Jui-Ming*; Chao, Wei -An; Kuo, Yu-Ting; </t>
    </r>
    <r>
      <rPr>
        <b/>
        <u/>
        <sz val="10"/>
        <color indexed="8"/>
        <rFont val="Times New Roman"/>
        <family val="1"/>
      </rPr>
      <t>Yang, Che-Ming</t>
    </r>
    <r>
      <rPr>
        <sz val="10"/>
        <color indexed="8"/>
        <rFont val="Times New Roman"/>
        <family val="1"/>
      </rPr>
      <t>; Chen, Hongey; Wang, Yu</t>
    </r>
    <phoneticPr fontId="5" type="noConversion"/>
  </si>
  <si>
    <r>
      <rPr>
        <b/>
        <sz val="12"/>
        <color indexed="8"/>
        <rFont val="新細明體"/>
        <family val="1"/>
        <charset val="136"/>
      </rPr>
      <t>土木與防災工程學系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</si>
  <si>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rPr>
        <sz val="12"/>
        <color rgb="FF000000"/>
        <rFont val="Times New Roman"/>
        <family val="1"/>
      </rPr>
      <t>SCIE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新細明體"/>
        <family val="1"/>
        <charset val="136"/>
      </rPr>
      <t>、</t>
    </r>
    <r>
      <rPr>
        <sz val="12"/>
        <color indexed="8"/>
        <rFont val="新細明體"/>
        <family val="1"/>
        <charset val="136"/>
      </rPr>
      <t>其他：</t>
    </r>
    <r>
      <rPr>
        <sz val="12"/>
        <color indexed="8"/>
        <rFont val="Times New Roman"/>
        <family val="1"/>
      </rPr>
      <t>1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</si>
  <si>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工程轉譯醫學國際碩士學位學程</t>
    </r>
  </si>
  <si>
    <r>
      <rPr>
        <sz val="12"/>
        <color theme="6" tint="-0.249977111117893"/>
        <rFont val="微軟正黑體"/>
        <family val="2"/>
        <charset val="136"/>
      </rPr>
      <t>吳佳芳</t>
    </r>
  </si>
  <si>
    <t>Rapid identification and monitoring of cooking oil fume-based toxic volatile organic aldehydes in lung tissue for predicting exposure level and cancer risks</t>
    <phoneticPr fontId="5" type="noConversion"/>
  </si>
  <si>
    <t>Chemosphere</t>
  </si>
  <si>
    <t>339</t>
    <phoneticPr fontId="5" type="noConversion"/>
  </si>
  <si>
    <t>0045-6535</t>
    <phoneticPr fontId="5" type="noConversion"/>
  </si>
  <si>
    <t>1879-1298</t>
    <phoneticPr fontId="5" type="noConversion"/>
  </si>
  <si>
    <r>
      <t xml:space="preserve">Prakasham K, Gurrani S, </t>
    </r>
    <r>
      <rPr>
        <b/>
        <u/>
        <sz val="10"/>
        <color theme="6" tint="-0.249977111117893"/>
        <rFont val="Times New Roman"/>
        <family val="1"/>
      </rPr>
      <t>Wu CF</t>
    </r>
    <r>
      <rPr>
        <sz val="10"/>
        <color theme="6" tint="-0.249977111117893"/>
        <rFont val="Times New Roman"/>
        <family val="1"/>
      </rPr>
      <t>*, Wu MT, Hsieh TJ, Peng CY, Huang PC, Krishman A, Tsai PC, Lin YC, Tsai B, Lin YC, Ponnusamy VK*</t>
    </r>
    <phoneticPr fontId="5" type="noConversion"/>
  </si>
  <si>
    <t>139704</t>
    <phoneticPr fontId="5" type="noConversion"/>
  </si>
  <si>
    <t>https://www.sciencedirect.com/science/article/abs/pii/S0045653523019719</t>
    <phoneticPr fontId="5" type="noConversion"/>
  </si>
  <si>
    <t>Simultaneous biomonitoring of volatile organic compounds’ metabolites in human urine samples using a novel in-syringe based fast urinary metabolites extraction technique coupled with UHPLC-MS/MS analysis</t>
    <phoneticPr fontId="5" type="noConversion"/>
  </si>
  <si>
    <t>329</t>
    <phoneticPr fontId="5" type="noConversion"/>
  </si>
  <si>
    <t>Gurrani S, Prakasham K, Huang PC, Wu MT, Wu CF, Lin YC, Tsai B, Krishnan A, Tsai PC, Ponnusamy VK</t>
  </si>
  <si>
    <t>138667</t>
    <phoneticPr fontId="5" type="noConversion"/>
  </si>
  <si>
    <t>https://www.sciencedirect.com/science/article/pii/S0045653523009347</t>
    <phoneticPr fontId="5" type="noConversion"/>
  </si>
  <si>
    <r>
      <rPr>
        <sz val="12"/>
        <color indexed="8"/>
        <rFont val="新細明體"/>
        <family val="1"/>
        <charset val="136"/>
      </rPr>
      <t>工程轉譯醫學國際碩士學位學程</t>
    </r>
    <phoneticPr fontId="5" type="noConversion"/>
  </si>
  <si>
    <r>
      <rPr>
        <sz val="12"/>
        <color indexed="8"/>
        <rFont val="新細明體"/>
        <family val="1"/>
        <charset val="136"/>
      </rPr>
      <t>吳佳芳</t>
    </r>
    <phoneticPr fontId="5" type="noConversion"/>
  </si>
  <si>
    <t>Environmental melamine exposure and adverse kidney outcomes in patients with type 2 diabetes mellitus</t>
  </si>
  <si>
    <t>ENVIRONMENTAL POLLUTION</t>
  </si>
  <si>
    <t>Part Number:1</t>
    <phoneticPr fontId="5" type="noConversion"/>
  </si>
  <si>
    <t>AUG 15</t>
  </si>
  <si>
    <t>0269-7491</t>
  </si>
  <si>
    <t>1873-6424</t>
  </si>
  <si>
    <r>
      <t xml:space="preserve">Tsai, Yi-Chun; </t>
    </r>
    <r>
      <rPr>
        <b/>
        <u/>
        <sz val="10"/>
        <color indexed="8"/>
        <rFont val="Times New Roman"/>
        <family val="1"/>
      </rPr>
      <t>Wu, Chia-Fang</t>
    </r>
    <r>
      <rPr>
        <sz val="10"/>
        <color indexed="8"/>
        <rFont val="Times New Roman"/>
        <family val="1"/>
      </rPr>
      <t>; Hung, Wei-Wen; Yu, Ping-Shaou; Liu, Chia-Chu; Hsieh, Tusty-Jiuan; Chen, Chu-Chih; Li, Sih-Syuan; Chen, Jia-Jen; Chiu, Yi-Wen; Hwang, Shang-Jyh; Wu, Ming-Tsang*</t>
    </r>
    <phoneticPr fontId="5" type="noConversion"/>
  </si>
  <si>
    <t>Environmental melamine exposure increases renal tubular injury via oxidative stress in patients with calcium urolithiasis: The possible mechanism of melamine associated urolithiasis formation</t>
    <phoneticPr fontId="5" type="noConversion"/>
  </si>
  <si>
    <t>EUROPEAN UROLOGY</t>
  </si>
  <si>
    <t>Supplement:1</t>
    <phoneticPr fontId="5" type="noConversion"/>
  </si>
  <si>
    <t>0302-2838</t>
  </si>
  <si>
    <t>1873-7560</t>
  </si>
  <si>
    <r>
      <t xml:space="preserve">Liu, C-C; Hsieh, T-J; </t>
    </r>
    <r>
      <rPr>
        <b/>
        <u/>
        <sz val="10"/>
        <color indexed="8"/>
        <rFont val="Times New Roman"/>
        <family val="1"/>
      </rPr>
      <t>Wu, C-F</t>
    </r>
    <r>
      <rPr>
        <sz val="10"/>
        <color indexed="8"/>
        <rFont val="Times New Roman"/>
        <family val="1"/>
      </rPr>
      <t>; Lee, C-H; Tsai, Y-C; Huang, T-Y; Wen, S-C; Lee, C-H; Chien, T-M; Lee, Y-C; Chou, Y-H; Huang, S-P; Juan, Y-S; Wu, W-J; Wu, M-T</t>
    </r>
    <phoneticPr fontId="5" type="noConversion"/>
  </si>
  <si>
    <t>S572-S572</t>
  </si>
  <si>
    <t>High-Field Asymmetric Waveform Ion Mobility Spectrometry Analysis of Carcinogenic Aromatic Amines in Tobacco Smoke with an Orbitrap Tribrid Mass Spectrometer</t>
  </si>
  <si>
    <t>CHEMICAL RESEARCH IN TOXICOLOGY</t>
  </si>
  <si>
    <t>JUL 18</t>
  </si>
  <si>
    <t>0893-228X</t>
  </si>
  <si>
    <t>1520-5010</t>
  </si>
  <si>
    <r>
      <t xml:space="preserve">Konorev, Dmitri; Bellamri, Medjda; </t>
    </r>
    <r>
      <rPr>
        <b/>
        <u/>
        <sz val="10"/>
        <color indexed="8"/>
        <rFont val="Times New Roman"/>
        <family val="1"/>
      </rPr>
      <t>Wu, Chia-Fang</t>
    </r>
    <r>
      <rPr>
        <sz val="10"/>
        <color indexed="8"/>
        <rFont val="Times New Roman"/>
        <family val="1"/>
      </rPr>
      <t>; Wu, Ming-Tsang; Turesky, Robert J.*</t>
    </r>
    <phoneticPr fontId="5" type="noConversion"/>
  </si>
  <si>
    <t>1419-1426</t>
  </si>
  <si>
    <t>Maternal di-(2-ethylhexyl) phthalate exposure elicits offspring IFN-λ upregulation: Insights from birth cohort, murine model, and in vitro mechanistic analysis</t>
  </si>
  <si>
    <t>FOOD AND CHEMICAL TOXICOLOGY</t>
  </si>
  <si>
    <t>SEP</t>
  </si>
  <si>
    <t>0278-6915</t>
  </si>
  <si>
    <t>1873-6351</t>
  </si>
  <si>
    <r>
      <t xml:space="preserve">Kuo, Fu-Chen; Tsai, Mei-Lan; Wu, Shin-Ting; Li, Sih-Syuan; </t>
    </r>
    <r>
      <rPr>
        <b/>
        <u/>
        <sz val="10"/>
        <color indexed="8"/>
        <rFont val="Times New Roman"/>
        <family val="1"/>
      </rPr>
      <t>Wu, Chia-Fang</t>
    </r>
    <r>
      <rPr>
        <sz val="10"/>
        <color indexed="8"/>
        <rFont val="Times New Roman"/>
        <family val="1"/>
      </rPr>
      <t>; Wang, Shu-Lin; Chan, Michael W. Y.; Suen, Jau-Ling*; Wu, Ming-Tsang*; Hung, Chih-Hsing</t>
    </r>
    <phoneticPr fontId="5" type="noConversion"/>
  </si>
  <si>
    <t>Prenatal DEHP exposure predicts neurological disorders via transgenerational epigenetics</t>
  </si>
  <si>
    <t>SCIENTIFIC REPORTS</t>
  </si>
  <si>
    <t>MAY 6</t>
  </si>
  <si>
    <t>2045-2322</t>
  </si>
  <si>
    <r>
      <t xml:space="preserve">Tran, Mita T. M. T.; Kuo, Fu-Chen; Low, Jie-Ting; Chuang, Yu-Ming; Sultana, Sofia; Huang, Wen-Long; Lin, Zhe-Young; Lin, Guan-Ling; </t>
    </r>
    <r>
      <rPr>
        <b/>
        <u/>
        <sz val="10"/>
        <color indexed="8"/>
        <rFont val="Times New Roman"/>
        <family val="1"/>
      </rPr>
      <t>Wu, Chia-Fang</t>
    </r>
    <r>
      <rPr>
        <sz val="10"/>
        <color indexed="8"/>
        <rFont val="Times New Roman"/>
        <family val="1"/>
      </rPr>
      <t>; Li, Sih-Syuan; Suen, Jau-Ling; Hung, Chih-Hsing; Wu, Ming-Tsang*; Chan, Michael W. Y.*</t>
    </r>
    <phoneticPr fontId="5" type="noConversion"/>
  </si>
  <si>
    <t>Rapid Identification and Analysis of Ochratoxin-A in Food and Agricultural Soil Samples Using a Novel Semi-Automated In-Syringe Based Fast Mycotoxin Extraction (FaMEx) Technique Coupled with UHPLC-MS/MS</t>
  </si>
  <si>
    <t>MOLECULES</t>
  </si>
  <si>
    <t>1420-3049</t>
  </si>
  <si>
    <r>
      <t xml:space="preserve">Prakasham, Karthikeyan; Gurrani, Swapnil; Shiea, Jen-Taie; Wu, Ming-Tsang; </t>
    </r>
    <r>
      <rPr>
        <b/>
        <u/>
        <sz val="10"/>
        <color indexed="8"/>
        <rFont val="Times New Roman"/>
        <family val="1"/>
      </rPr>
      <t>Wu, Chia-Fang</t>
    </r>
    <r>
      <rPr>
        <sz val="10"/>
        <color indexed="8"/>
        <rFont val="Times New Roman"/>
        <family val="1"/>
      </rPr>
      <t>; Ku, Yi-Jia; Tsai, Tseng-Yu; Hua, Hung-Ta; Lin, Yu-Jia; Huang, Po-Chin; Andaluri, Gangadhar; Ponnusamy, Vinoth Kumar*</t>
    </r>
    <phoneticPr fontId="5" type="noConversion"/>
  </si>
  <si>
    <t>Sex-specific interactive effect of melamine and DEHP on a marker of early kidney damage in Taiwanese adults: A national population-based study from the Taiwan Biobank</t>
  </si>
  <si>
    <t>ECOTOXICOLOGY AND ENVIRONMENTAL SAFETY</t>
  </si>
  <si>
    <t>SEP 15</t>
  </si>
  <si>
    <t>0147-6513</t>
  </si>
  <si>
    <t>1090-2414</t>
  </si>
  <si>
    <r>
      <t xml:space="preserve">Li, Sih-Syuan; Chen, Jia-Jen; Su, Ming-Wei; Lin, Chien-Wei; Chen, Chu-Chih; Wang, Yin-Han; Liu, Chia-Chu; Tsai, Yi-Chun; Hsieh, Tusty-Jiuan; Wu, Ming-Tsang; </t>
    </r>
    <r>
      <rPr>
        <b/>
        <u/>
        <sz val="10"/>
        <color indexed="8"/>
        <rFont val="Times New Roman"/>
        <family val="1"/>
      </rPr>
      <t>Wu, Chia-Fang</t>
    </r>
    <r>
      <rPr>
        <sz val="10"/>
        <color indexed="8"/>
        <rFont val="Times New Roman"/>
        <family val="1"/>
      </rPr>
      <t>*</t>
    </r>
    <phoneticPr fontId="5" type="noConversion"/>
  </si>
  <si>
    <t>Ultra-sensitive determination of Ochratoxin A in coffee and tea samples using a novel semi-automated in-syringe based coagulant-assisted fast mycotoxin extraction (FaMEx) technique coupled with UHPLC-MS/MS</t>
  </si>
  <si>
    <t>FOOD CHEMISTRY</t>
  </si>
  <si>
    <t>0308-8146</t>
  </si>
  <si>
    <t>1873-7072</t>
  </si>
  <si>
    <r>
      <t xml:space="preserve">Prakasham, Karthikeyan; Gurrani, Swapnil; Shiea, Jentaie; Wu, Ming-Tsang; </t>
    </r>
    <r>
      <rPr>
        <b/>
        <u/>
        <sz val="10"/>
        <color indexed="8"/>
        <rFont val="Times New Roman"/>
        <family val="1"/>
      </rPr>
      <t>Wu, Chia-Fang</t>
    </r>
    <r>
      <rPr>
        <sz val="10"/>
        <color indexed="8"/>
        <rFont val="Times New Roman"/>
        <family val="1"/>
      </rPr>
      <t>; Lin, Yu -Chia; Tsai, Bongee; Huang, Po-Chin; Andaluri, Gangadhar; Ponnusamy, Vinoth Kumar*</t>
    </r>
    <phoneticPr fontId="5" type="noConversion"/>
  </si>
  <si>
    <r>
      <rPr>
        <b/>
        <sz val="12"/>
        <color indexed="8"/>
        <rFont val="新細明體"/>
        <family val="1"/>
        <charset val="136"/>
      </rPr>
      <t>工程轉譯醫學國際碩士學位學程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</si>
  <si>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10</t>
    </r>
    <phoneticPr fontId="5" type="noConversion"/>
  </si>
  <si>
    <r>
      <rPr>
        <sz val="12"/>
        <color indexed="8"/>
        <rFont val="新細明體"/>
        <family val="1"/>
        <charset val="136"/>
      </rPr>
      <t>化學工程學系</t>
    </r>
    <phoneticPr fontId="5" type="noConversion"/>
  </si>
  <si>
    <r>
      <rPr>
        <sz val="12"/>
        <color indexed="8"/>
        <rFont val="新細明體"/>
        <family val="1"/>
        <charset val="136"/>
      </rPr>
      <t>李紀平</t>
    </r>
    <r>
      <rPr>
        <sz val="12"/>
        <color indexed="8"/>
        <rFont val="Times New Roman"/>
        <family val="1"/>
      </rPr>
      <t>*</t>
    </r>
    <phoneticPr fontId="5" type="noConversion"/>
  </si>
  <si>
    <t>Synthesis and Capacitive Properties of Mesoporous Tungsten Oxide Films Prepared by Ultrasonic Spray Deposition</t>
  </si>
  <si>
    <t>ACS OMEGA</t>
  </si>
  <si>
    <t>OCT 16</t>
  </si>
  <si>
    <t>2470-1343</t>
  </si>
  <si>
    <r>
      <rPr>
        <b/>
        <u/>
        <sz val="10"/>
        <color indexed="8"/>
        <rFont val="Times New Roman"/>
        <family val="1"/>
      </rPr>
      <t>Li, Chi-Ping*</t>
    </r>
    <r>
      <rPr>
        <sz val="10"/>
        <color indexed="8"/>
        <rFont val="Times New Roman"/>
        <family val="1"/>
      </rPr>
      <t>; Lai, Gui Yang</t>
    </r>
    <phoneticPr fontId="5" type="noConversion"/>
  </si>
  <si>
    <t>40878-40889</t>
    <phoneticPr fontId="5" type="noConversion"/>
  </si>
  <si>
    <r>
      <rPr>
        <sz val="12"/>
        <color theme="6" tint="-0.249977111117893"/>
        <rFont val="微軟正黑體"/>
        <family val="2"/>
        <charset val="136"/>
      </rPr>
      <t>化學工程學系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</si>
  <si>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林永昇</t>
    </r>
    <r>
      <rPr>
        <sz val="12"/>
        <color theme="6" tint="-0.249977111117893"/>
        <rFont val="Times New Roman"/>
        <family val="1"/>
      </rPr>
      <t>*</t>
    </r>
    <phoneticPr fontId="5" type="noConversion"/>
  </si>
  <si>
    <t>Enhanced antioxidant, tyrosinase inhibition, and anti-inflammatory activities of Praeparatum mungo and three of its derivatives</t>
    <phoneticPr fontId="5" type="noConversion"/>
  </si>
  <si>
    <t>12</t>
  </si>
  <si>
    <r>
      <t>Tzu-Chin Chang, Jie-Ling Cao,</t>
    </r>
    <r>
      <rPr>
        <b/>
        <u/>
        <sz val="10"/>
        <color theme="6" tint="-0.249977111117893"/>
        <rFont val="Times New Roman"/>
        <family val="1"/>
      </rPr>
      <t xml:space="preserve"> Yung-Sheng Lin</t>
    </r>
    <r>
      <rPr>
        <sz val="10"/>
        <color theme="6" tint="-0.249977111117893"/>
        <rFont val="Times New Roman"/>
        <family val="1"/>
      </rPr>
      <t>*, Shu-Ling Huang*</t>
    </r>
    <phoneticPr fontId="5" type="noConversion"/>
  </si>
  <si>
    <t>21405</t>
    <phoneticPr fontId="5" type="noConversion"/>
  </si>
  <si>
    <t>https://www.nature.com/articles/s41598-023-48428-3</t>
    <phoneticPr fontId="5" type="noConversion"/>
  </si>
  <si>
    <r>
      <rPr>
        <sz val="12"/>
        <color indexed="8"/>
        <rFont val="新細明體"/>
        <family val="1"/>
        <charset val="136"/>
      </rPr>
      <t>林永昇</t>
    </r>
    <r>
      <rPr>
        <sz val="12"/>
        <color indexed="8"/>
        <rFont val="Times New Roman"/>
        <family val="1"/>
      </rPr>
      <t>*</t>
    </r>
    <phoneticPr fontId="5" type="noConversion"/>
  </si>
  <si>
    <t>Bubble Effects on Manufacturing of Silicon Nanowires by Metal-Assisted Chemical Etching</t>
  </si>
  <si>
    <t>JOURNAL OF MANUFACTURING SCIENCE AND ENGINEERING-TRANSACTIONS OF THE ASME</t>
  </si>
  <si>
    <t>SEP 1</t>
  </si>
  <si>
    <t>1087-1357</t>
  </si>
  <si>
    <t>1528-8935</t>
  </si>
  <si>
    <r>
      <t xml:space="preserve">Lee, Pee-Yew; Weng, Chun-Jen; Huang, Hung Ji; Wu, Li-Yan; Lu, Guo-Hao; Liu, Chao-Feng; Chen, Cheng-You; Li, Ting-Yu; </t>
    </r>
    <r>
      <rPr>
        <b/>
        <u/>
        <sz val="10"/>
        <color indexed="8"/>
        <rFont val="Times New Roman"/>
        <family val="1"/>
      </rPr>
      <t>Lin, Yung-Sheng*</t>
    </r>
    <phoneticPr fontId="5" type="noConversion"/>
  </si>
  <si>
    <t>Effects of Bubbles on Manufacturing Gold Dendrites and Silicon Nanowires Through the Fluoride-Assisted Galvanic Replacement Reaction</t>
  </si>
  <si>
    <t>NOV 1</t>
  </si>
  <si>
    <r>
      <t xml:space="preserve">Lee, Pee-Yew; Huang, Hung Ji; Ko, Tsung-Shine; Hung, Ying-Lun; Wu, Li-Yan; Fan, Jia-Jun; </t>
    </r>
    <r>
      <rPr>
        <b/>
        <u/>
        <sz val="10"/>
        <color indexed="8"/>
        <rFont val="Times New Roman"/>
        <family val="1"/>
      </rPr>
      <t>Lin, Yung-Sheng*</t>
    </r>
    <phoneticPr fontId="5" type="noConversion"/>
  </si>
  <si>
    <t>Effects of molecular weight fraction on antioxidation capacity of rice protein hydrolysates</t>
  </si>
  <si>
    <t>MAR 1</t>
  </si>
  <si>
    <r>
      <t xml:space="preserve">Chen, Hui-Ju; Dai, Fan-Jhen; Chen, Cheng-You; Fan, Siao-Ling; Zheng, Ji-Hong; Chau, Chi-Fai; </t>
    </r>
    <r>
      <rPr>
        <b/>
        <u/>
        <sz val="10"/>
        <color indexed="8"/>
        <rFont val="Times New Roman"/>
        <family val="1"/>
      </rPr>
      <t>Lin, Yung-Sheng*</t>
    </r>
    <r>
      <rPr>
        <sz val="10"/>
        <color indexed="8"/>
        <rFont val="Times New Roman"/>
        <family val="1"/>
      </rPr>
      <t>; Chen, Chin-Shuh*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</si>
  <si>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張漢威</t>
    </r>
  </si>
  <si>
    <t>Novel GdTaO4 phase for efficient photocatalytic degradation of organic dye under visible light irradiation: An X-ray spectroscopic investigation</t>
    <phoneticPr fontId="5" type="noConversion"/>
  </si>
  <si>
    <t>340</t>
    <phoneticPr fontId="5" type="noConversion"/>
  </si>
  <si>
    <t>11</t>
    <phoneticPr fontId="5" type="noConversion"/>
  </si>
  <si>
    <r>
      <t xml:space="preserve">Alageshwaramoorthy Krishnaprasanth, Pandian Mannu, Seetha Mahalingam, Dhanaprabhu Pattappan, Asokan Kandasami, Yi-Ting Lai, Yoshitake Masuda, </t>
    </r>
    <r>
      <rPr>
        <b/>
        <u/>
        <sz val="10"/>
        <color theme="6" tint="-0.249977111117893"/>
        <rFont val="Times New Roman"/>
        <family val="1"/>
      </rPr>
      <t>Han-Wei Chang</t>
    </r>
    <r>
      <rPr>
        <sz val="10"/>
        <color theme="6" tint="-0.249977111117893"/>
        <rFont val="Times New Roman"/>
        <family val="1"/>
      </rPr>
      <t>, Mei-Yu Chen, Ping-Hung Yeh, Chung-Li Dong*</t>
    </r>
    <phoneticPr fontId="5" type="noConversion"/>
  </si>
  <si>
    <t>139834</t>
    <phoneticPr fontId="5" type="noConversion"/>
  </si>
  <si>
    <t>https://www.sciencedirect.com/science/article/pii/S0045653523021033</t>
    <phoneticPr fontId="5" type="noConversion"/>
  </si>
  <si>
    <t>Synthesis and characterization of Ni–Co–O nanosheets on silicon carbide microspheres/graphite composite for supercapacitor applications</t>
    <phoneticPr fontId="5" type="noConversion"/>
  </si>
  <si>
    <t>C-Journal of Carbon Research</t>
    <phoneticPr fontId="5" type="noConversion"/>
  </si>
  <si>
    <t>ESCI</t>
    <phoneticPr fontId="5" type="noConversion"/>
  </si>
  <si>
    <t>9</t>
    <phoneticPr fontId="5" type="noConversion"/>
  </si>
  <si>
    <t>4</t>
    <phoneticPr fontId="5" type="noConversion"/>
  </si>
  <si>
    <t>N/A</t>
    <phoneticPr fontId="5" type="noConversion"/>
  </si>
  <si>
    <t>2311-5629</t>
    <phoneticPr fontId="5" type="noConversion"/>
  </si>
  <si>
    <t>Han-Wei Chang*, Zong-Ying Tsai, Jia-Jun Ye, Kuo-Chuang Chiu, Tzu-Yu Liu, Yu-Chen Tsai*</t>
  </si>
  <si>
    <t>101</t>
    <phoneticPr fontId="5" type="noConversion"/>
  </si>
  <si>
    <t>https://www.mdpi.com/2311-5629/9/4/101</t>
    <phoneticPr fontId="5" type="noConversion"/>
  </si>
  <si>
    <r>
      <rPr>
        <sz val="12"/>
        <color indexed="8"/>
        <rFont val="新細明體"/>
        <family val="1"/>
        <charset val="136"/>
      </rPr>
      <t>張漢威</t>
    </r>
    <phoneticPr fontId="5" type="noConversion"/>
  </si>
  <si>
    <t>Synthesis and characterization of visible-light-driven novel CuTa2O6 as a promising practical photocatalyst</t>
  </si>
  <si>
    <t>FRONTIERS IN CHEMISTRY</t>
  </si>
  <si>
    <t>JUN 22</t>
  </si>
  <si>
    <t>2296-2646</t>
  </si>
  <si>
    <r>
      <t xml:space="preserve">Alageshwaramoorthy, Krishnaprasanth; Mannu, Pandian; Mahalingam, Seetha; Nga, Ta Thi Thuy; </t>
    </r>
    <r>
      <rPr>
        <b/>
        <u/>
        <sz val="10"/>
        <color indexed="8"/>
        <rFont val="Times New Roman"/>
        <family val="1"/>
      </rPr>
      <t>Chang, Han-Wei</t>
    </r>
    <r>
      <rPr>
        <sz val="10"/>
        <color indexed="8"/>
        <rFont val="Times New Roman"/>
        <family val="1"/>
      </rPr>
      <t>; Masuda, Yoshitake*; Dong, Chung-Li*</t>
    </r>
    <phoneticPr fontId="5" type="noConversion"/>
  </si>
  <si>
    <r>
      <rPr>
        <sz val="12"/>
        <color indexed="8"/>
        <rFont val="新細明體"/>
        <family val="1"/>
        <charset val="136"/>
      </rPr>
      <t>張漢威</t>
    </r>
    <r>
      <rPr>
        <sz val="12"/>
        <color indexed="8"/>
        <rFont val="Times New Roman"/>
        <family val="1"/>
      </rPr>
      <t>*</t>
    </r>
    <phoneticPr fontId="5" type="noConversion"/>
  </si>
  <si>
    <t>Femtosecond laser structuring in the fabrication of periodic nanostructure on titanium for enhanced photoelectrochemical dopamine sensing performance</t>
  </si>
  <si>
    <t>MICROCHEMICAL JOURNAL</t>
  </si>
  <si>
    <t>APR</t>
  </si>
  <si>
    <t>0026-265X</t>
  </si>
  <si>
    <t>1095-9149</t>
  </si>
  <si>
    <r>
      <rPr>
        <b/>
        <u/>
        <sz val="10"/>
        <rFont val="Times New Roman"/>
        <family val="1"/>
      </rPr>
      <t>Chang, Han -Wei*</t>
    </r>
    <r>
      <rPr>
        <sz val="10"/>
        <color indexed="8"/>
        <rFont val="Times New Roman"/>
        <family val="1"/>
      </rPr>
      <t>; Chen, Chien -Lin; Jhu, Siou-Jhun; Lin, Guan-Wen; Cheng, Chung -Wei; Tsai, Yu -Chen*</t>
    </r>
    <phoneticPr fontId="5" type="noConversion"/>
  </si>
  <si>
    <t>Synthesis of Bimetallic Ni-Co Phosphide Nanosheets for Electrochemical Non-Enzymatic H2O2 Sensing</t>
  </si>
  <si>
    <t>NANOMATERIALS</t>
  </si>
  <si>
    <t>2079-4991</t>
  </si>
  <si>
    <r>
      <t xml:space="preserve">Wang, Zhi-Yuan; </t>
    </r>
    <r>
      <rPr>
        <b/>
        <u/>
        <sz val="10"/>
        <color indexed="8"/>
        <rFont val="Times New Roman"/>
        <family val="1"/>
      </rPr>
      <t>Chang, Han-We</t>
    </r>
    <r>
      <rPr>
        <sz val="10"/>
        <color indexed="8"/>
        <rFont val="Times New Roman"/>
        <family val="1"/>
      </rPr>
      <t>i*; Tsai, Yu-Chen*</t>
    </r>
    <phoneticPr fontId="5" type="noConversion"/>
  </si>
  <si>
    <t>The Morphology-Controllable Synthesis of Ni-Co-O Nanosheets on a 3D Porous Ni Template as a Binder-Free Electrode for a Solid-State Symmetric Supercapacitor</t>
  </si>
  <si>
    <t>ENERGIES</t>
  </si>
  <si>
    <t>1996-1073</t>
  </si>
  <si>
    <r>
      <rPr>
        <b/>
        <u/>
        <sz val="10"/>
        <color indexed="8"/>
        <rFont val="Times New Roman"/>
        <family val="1"/>
      </rPr>
      <t>Chang, Han-Wei*</t>
    </r>
    <r>
      <rPr>
        <sz val="10"/>
        <color indexed="8"/>
        <rFont val="Times New Roman"/>
        <family val="1"/>
      </rPr>
      <t>; Lee, Chia-Hsiang; Hong, Yu-Xiang; Chen, Jeng-Lung; Chen, Jin-Ming; Tsai, Yu-Chen</t>
    </r>
    <phoneticPr fontId="5" type="noConversion"/>
  </si>
  <si>
    <r>
      <rPr>
        <sz val="12"/>
        <color indexed="8"/>
        <rFont val="新細明體"/>
        <family val="1"/>
        <charset val="136"/>
      </rPr>
      <t>陳英孝</t>
    </r>
    <phoneticPr fontId="5" type="noConversion"/>
  </si>
  <si>
    <t>The application of magnesium nitrate hexahydrate/hybrid carbon material phase change composites in solar thermal storage</t>
    <phoneticPr fontId="5" type="noConversion"/>
  </si>
  <si>
    <t>JOURNAL OF THE CHINESE CHEMICAL SOCIETY</t>
  </si>
  <si>
    <t>0009-4536</t>
  </si>
  <si>
    <t>2192-6549</t>
  </si>
  <si>
    <r>
      <t xml:space="preserve">Shih, Yeng-Fong*; Liao, Zi-Ting*; Tsai, Nien-Chen; </t>
    </r>
    <r>
      <rPr>
        <b/>
        <u/>
        <sz val="10"/>
        <color indexed="8"/>
        <rFont val="Times New Roman"/>
        <family val="1"/>
      </rPr>
      <t>Chen, Ying-Hsiao</t>
    </r>
    <phoneticPr fontId="5" type="noConversion"/>
  </si>
  <si>
    <t>1644-1655</t>
    <phoneticPr fontId="5" type="noConversion"/>
  </si>
  <si>
    <t>https://onlinelibrary.wiley.com/doi/abs/10.1002/jccs.202300126</t>
    <phoneticPr fontId="5" type="noConversion"/>
  </si>
  <si>
    <r>
      <rPr>
        <sz val="12"/>
        <color indexed="8"/>
        <rFont val="新細明體"/>
        <family val="1"/>
        <charset val="136"/>
      </rPr>
      <t>陳郁君
林永昇</t>
    </r>
    <r>
      <rPr>
        <sz val="12"/>
        <color indexed="8"/>
        <rFont val="Times New Roman"/>
        <family val="1"/>
      </rPr>
      <t>*</t>
    </r>
    <phoneticPr fontId="5" type="noConversion"/>
  </si>
  <si>
    <t>Metal-enhanced fluorescence through conventional Ag-polyethylene glycol nanoparticles for cellular imaging</t>
  </si>
  <si>
    <t>RSC ADVANCES</t>
  </si>
  <si>
    <t>2046-2069</t>
  </si>
  <si>
    <r>
      <t xml:space="preserve">Chen, Chih-Jung; Wu, Chun-Yen; Wu, Chi-Wei; Chang, Ching-Wen; Huang, Tsung-Tao; Shiao, Ming-Hua; Lin, Chu-Kuei; </t>
    </r>
    <r>
      <rPr>
        <b/>
        <u/>
        <sz val="10"/>
        <color indexed="8"/>
        <rFont val="Times New Roman"/>
        <family val="1"/>
      </rPr>
      <t>Chen, Yu-Chun</t>
    </r>
    <r>
      <rPr>
        <sz val="10"/>
        <color indexed="8"/>
        <rFont val="Times New Roman"/>
        <family val="1"/>
      </rPr>
      <t xml:space="preserve">; </t>
    </r>
    <r>
      <rPr>
        <b/>
        <u/>
        <sz val="10"/>
        <color indexed="8"/>
        <rFont val="Times New Roman"/>
        <family val="1"/>
      </rPr>
      <t>Lin, Yung-Sheng</t>
    </r>
    <r>
      <rPr>
        <sz val="10"/>
        <color indexed="8"/>
        <rFont val="Times New Roman"/>
        <family val="1"/>
      </rPr>
      <t>*</t>
    </r>
    <phoneticPr fontId="5" type="noConversion"/>
  </si>
  <si>
    <t>26545-26549</t>
  </si>
  <si>
    <r>
      <rPr>
        <sz val="12"/>
        <color theme="6" tint="-0.249977111117893"/>
        <rFont val="微軟正黑體"/>
        <family val="2"/>
        <charset val="136"/>
      </rPr>
      <t>黃淑玲</t>
    </r>
  </si>
  <si>
    <t>Scientific Reports</t>
  </si>
  <si>
    <t>Tzu-Chin Chang, Jie-Ling Cao, Yung-Sheng Lin and Shu-Ling Huang</t>
  </si>
  <si>
    <t xml:space="preserve"> 21405 (2023)</t>
    <phoneticPr fontId="5" type="noConversion"/>
  </si>
  <si>
    <r>
      <rPr>
        <sz val="12"/>
        <color indexed="8"/>
        <rFont val="新細明體"/>
        <family val="1"/>
        <charset val="136"/>
      </rPr>
      <t>賴盈宏</t>
    </r>
    <r>
      <rPr>
        <sz val="12"/>
        <color indexed="8"/>
        <rFont val="Times New Roman"/>
        <family val="1"/>
      </rPr>
      <t>*</t>
    </r>
    <phoneticPr fontId="5" type="noConversion"/>
  </si>
  <si>
    <t>Detection of organochlorine pesticides in estuarine sediments of protected wetlands in Taiwan using high-resolution gas chromatography/high-resolution mass spectrometry and gas chromatography-electron capture detector</t>
  </si>
  <si>
    <r>
      <rPr>
        <b/>
        <u/>
        <sz val="10"/>
        <color indexed="8"/>
        <rFont val="Times New Roman"/>
        <family val="1"/>
      </rPr>
      <t>Lai, Yin-Hung*</t>
    </r>
    <r>
      <rPr>
        <sz val="10"/>
        <color indexed="8"/>
        <rFont val="Times New Roman"/>
        <family val="1"/>
      </rPr>
      <t>; Chi, Ki-Hsien; Zhou, Wei-Xiang; Hsu, Yuan-Cheng; Weng, Ying-Ming</t>
    </r>
    <phoneticPr fontId="5" type="noConversion"/>
  </si>
  <si>
    <t>770-778</t>
  </si>
  <si>
    <t>Structural identification of carbohydrate isomers using ambient infrared-assisted dissociation</t>
  </si>
  <si>
    <t>ANALYTICA CHIMICA ACTA</t>
  </si>
  <si>
    <t>JUL 11</t>
  </si>
  <si>
    <t>0003-2670</t>
  </si>
  <si>
    <t>1873-4324</t>
  </si>
  <si>
    <r>
      <rPr>
        <b/>
        <u/>
        <sz val="10"/>
        <color indexed="8"/>
        <rFont val="Times New Roman"/>
        <family val="1"/>
      </rPr>
      <t>Lai, Yin-Hung</t>
    </r>
    <r>
      <rPr>
        <sz val="10"/>
        <color indexed="8"/>
        <rFont val="Times New Roman"/>
        <family val="1"/>
      </rPr>
      <t>*; Leung, Will; Chang, Pei-Hung; Zhou, Wei-Xiang; Wang, Yi-Sheng*</t>
    </r>
    <phoneticPr fontId="5" type="noConversion"/>
  </si>
  <si>
    <r>
      <rPr>
        <b/>
        <sz val="12"/>
        <color indexed="8"/>
        <rFont val="新細明體"/>
        <family val="1"/>
        <charset val="136"/>
      </rPr>
      <t>化學工程學系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</si>
  <si>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15</t>
    </r>
    <r>
      <rPr>
        <sz val="12"/>
        <color rgb="FF000000"/>
        <rFont val="新細明體"/>
        <family val="1"/>
        <charset val="136"/>
      </rPr>
      <t>、其他：</t>
    </r>
    <r>
      <rPr>
        <sz val="12"/>
        <color rgb="FF000000"/>
        <rFont val="Times New Roman"/>
        <family val="1"/>
      </rPr>
      <t>1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</si>
  <si>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材料科學工程學系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</si>
  <si>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吳宛玉</t>
    </r>
  </si>
  <si>
    <t>Characteristics of High-Power Impulse Magnetron Sputtering ITO/Ag/ITO Films for Application in Transparent Micro-LED Displays</t>
    <phoneticPr fontId="5" type="noConversion"/>
  </si>
  <si>
    <t>ACS Applied Electronic Materials</t>
    <phoneticPr fontId="5" type="noConversion"/>
  </si>
  <si>
    <t>5</t>
    <phoneticPr fontId="5" type="noConversion"/>
  </si>
  <si>
    <t>02</t>
    <phoneticPr fontId="5" type="noConversion"/>
  </si>
  <si>
    <t>2637-6113</t>
    <phoneticPr fontId="5" type="noConversion"/>
  </si>
  <si>
    <r>
      <t xml:space="preserve">Kai-Ping Chang, Yu-Wun Chien, Po-Hsiang Wang, Chao-Chun Yen, Ying-Xiang Lin, Ying-Jie Gao, </t>
    </r>
    <r>
      <rPr>
        <b/>
        <u/>
        <sz val="10"/>
        <color theme="6" tint="-0.249977111117893"/>
        <rFont val="Times New Roman"/>
        <family val="1"/>
      </rPr>
      <t>Wan-Yu Wu</t>
    </r>
    <r>
      <rPr>
        <sz val="10"/>
        <color theme="6" tint="-0.249977111117893"/>
        <rFont val="Times New Roman"/>
        <family val="1"/>
      </rPr>
      <t>, and Dong-Sing Wuu*</t>
    </r>
    <phoneticPr fontId="5" type="noConversion"/>
  </si>
  <si>
    <t>905-912</t>
  </si>
  <si>
    <t>https://pubs.acs.org/doi/10.1021/acsaelm.2c01461</t>
    <phoneticPr fontId="5" type="noConversion"/>
  </si>
  <si>
    <t>Formation of quaternary Zn(AlxGa1_x)2O4 epilayers driven by thermally induced interdiffusion between spinel ZnGa2O4 epilayer and Al2O3 substrate</t>
    <phoneticPr fontId="5" type="noConversion"/>
  </si>
  <si>
    <t>Materials Today Advances</t>
    <phoneticPr fontId="5" type="noConversion"/>
  </si>
  <si>
    <t>20</t>
    <phoneticPr fontId="5" type="noConversion"/>
  </si>
  <si>
    <t>2590-0498</t>
    <phoneticPr fontId="5" type="noConversion"/>
  </si>
  <si>
    <r>
      <t xml:space="preserve">Samiran Bairagi , Jui-Che Chang , Fu-Gow Tarntair , </t>
    </r>
    <r>
      <rPr>
        <b/>
        <u/>
        <sz val="10"/>
        <color theme="6" tint="-0.249977111117893"/>
        <rFont val="Times New Roman"/>
        <family val="1"/>
      </rPr>
      <t>Wan-Yu Wu</t>
    </r>
    <r>
      <rPr>
        <sz val="10"/>
        <color theme="6" tint="-0.249977111117893"/>
        <rFont val="Times New Roman"/>
        <family val="1"/>
      </rPr>
      <t xml:space="preserve"> , Gueorgui K. Gueorguiev , Edward Ferraz de Almeida Jr. , Roger Magnusson , Kun-Lin Lin , Shao-Hui Hsu , Jia-Min Shieh , Jens Birch , Ray-Hua Horng* , Kenneth Järrendahl , Ching-Lien Hsiao* </t>
    </r>
    <phoneticPr fontId="5" type="noConversion"/>
  </si>
  <si>
    <t>100422</t>
    <phoneticPr fontId="5" type="noConversion"/>
  </si>
  <si>
    <t>https://www.sciencedirect.com/science/article/pii/S2590049823000826</t>
    <phoneticPr fontId="5" type="noConversion"/>
  </si>
  <si>
    <t>Inserted Al2O3 Barrier Layer for Improvement in Stability of Mini Light Emitting Diodes</t>
    <phoneticPr fontId="5" type="noConversion"/>
  </si>
  <si>
    <t>IEEE Transactions on Electron Devices</t>
    <phoneticPr fontId="5" type="noConversion"/>
  </si>
  <si>
    <t>70</t>
    <phoneticPr fontId="5" type="noConversion"/>
  </si>
  <si>
    <t>08</t>
  </si>
  <si>
    <t>0018-9383</t>
    <phoneticPr fontId="5" type="noConversion"/>
  </si>
  <si>
    <t>1557-9646</t>
    <phoneticPr fontId="5" type="noConversion"/>
  </si>
  <si>
    <r>
      <t xml:space="preserve">Chia-Hsun Hsu; Hai-Long Luo; Shi-Tao Li; Fu-Qiang Bian; Peng Gao; </t>
    </r>
    <r>
      <rPr>
        <b/>
        <u/>
        <sz val="10"/>
        <color theme="6" tint="-0.249977111117893"/>
        <rFont val="Times New Roman"/>
        <family val="1"/>
      </rPr>
      <t>Wan-Yu Wu</t>
    </r>
    <r>
      <rPr>
        <sz val="10"/>
        <color theme="6" tint="-0.249977111117893"/>
        <rFont val="Times New Roman"/>
        <family val="1"/>
      </rPr>
      <t>; Dong-Sing Wuu; Feng-Min Lai; Shui-Yang Lien*; Wen-Zhang Zhu</t>
    </r>
    <phoneticPr fontId="5" type="noConversion"/>
  </si>
  <si>
    <t>5163 - 5168</t>
    <phoneticPr fontId="5" type="noConversion"/>
  </si>
  <si>
    <t>https://ieeexplore.ieee.org/document/10217069</t>
    <phoneticPr fontId="5" type="noConversion"/>
  </si>
  <si>
    <t>Modulation of carrier density in indium–gallium–zinc-oxide thin film prepared by high-power impulse magnetron sputtering</t>
    <phoneticPr fontId="5" type="noConversion"/>
  </si>
  <si>
    <t>Vacuum</t>
  </si>
  <si>
    <t>207</t>
    <phoneticPr fontId="5" type="noConversion"/>
  </si>
  <si>
    <t>0042-207X</t>
    <phoneticPr fontId="5" type="noConversion"/>
  </si>
  <si>
    <t>1879-2715</t>
    <phoneticPr fontId="5" type="noConversion"/>
  </si>
  <si>
    <r>
      <t>Ming-Jie Zhao, Zuo-Zhu Chen, Chun-Yan Shi, Qi-Zhen Chen, Miao Xu,</t>
    </r>
    <r>
      <rPr>
        <b/>
        <u/>
        <sz val="10"/>
        <color theme="6" tint="-0.249977111117893"/>
        <rFont val="Times New Roman"/>
        <family val="1"/>
      </rPr>
      <t>Wan-Yu Wu,</t>
    </r>
    <r>
      <rPr>
        <sz val="10"/>
        <color theme="6" tint="-0.249977111117893"/>
        <rFont val="Times New Roman"/>
        <family val="1"/>
      </rPr>
      <t xml:space="preserve"> Dong-Sing Wuu , Shui-Yang Lien* , Wen-Zhang Zhu </t>
    </r>
    <phoneticPr fontId="5" type="noConversion"/>
  </si>
  <si>
    <t>111640</t>
    <phoneticPr fontId="5" type="noConversion"/>
  </si>
  <si>
    <t>https://www.sciencedirect.com/science/article/pii/S0042207X2200762X</t>
    <phoneticPr fontId="5" type="noConversion"/>
  </si>
  <si>
    <r>
      <rPr>
        <sz val="12"/>
        <color indexed="8"/>
        <rFont val="新細明體"/>
        <family val="1"/>
        <charset val="136"/>
      </rPr>
      <t>材料科學工程學系</t>
    </r>
    <phoneticPr fontId="5" type="noConversion"/>
  </si>
  <si>
    <r>
      <rPr>
        <sz val="12"/>
        <color indexed="8"/>
        <rFont val="新細明體"/>
        <family val="1"/>
        <charset val="136"/>
      </rPr>
      <t>吳宛玉</t>
    </r>
    <phoneticPr fontId="5" type="noConversion"/>
  </si>
  <si>
    <t>Bilayer molybdenum contact prepared via high-power pulsed magnetron sputtering: Effects of substrate bias</t>
  </si>
  <si>
    <t>MATERIALS CHEMISTRY AND PHYSICS</t>
  </si>
  <si>
    <t>APR 15</t>
  </si>
  <si>
    <t>0254-0584</t>
  </si>
  <si>
    <t>1879-3312</t>
  </si>
  <si>
    <r>
      <t xml:space="preserve">Li, Cheng-Xun; Lin, Yi-Cheng*; Chen, Yung-Lin; </t>
    </r>
    <r>
      <rPr>
        <b/>
        <u/>
        <sz val="10"/>
        <color indexed="8"/>
        <rFont val="Times New Roman"/>
        <family val="1"/>
      </rPr>
      <t>Wu, Wan-Yu</t>
    </r>
    <phoneticPr fontId="5" type="noConversion"/>
  </si>
  <si>
    <t>Effect of oxygen flow ratio on the performance of RF magnetron sputtered Sn-doped Ga2O3 films and ultraviolet photodetector</t>
  </si>
  <si>
    <t>CERAMICS INTERNATIONAL</t>
  </si>
  <si>
    <t>APR 1</t>
  </si>
  <si>
    <t>0272-8842</t>
  </si>
  <si>
    <t>1873-3956</t>
  </si>
  <si>
    <r>
      <t>Wang, Chen; Fan, Wei-Hang; Zhang, Yu-Chao; Kang, Pin-Chun;</t>
    </r>
    <r>
      <rPr>
        <b/>
        <u/>
        <sz val="10"/>
        <color indexed="8"/>
        <rFont val="Times New Roman"/>
        <family val="1"/>
      </rPr>
      <t xml:space="preserve"> Wu, Wan-Yu</t>
    </r>
    <r>
      <rPr>
        <sz val="10"/>
        <color indexed="8"/>
        <rFont val="Times New Roman"/>
        <family val="1"/>
      </rPr>
      <t>; Wuu, Dong-Sing; Lien, Shui-Yang*; Zhu, Wen-Zhang</t>
    </r>
    <phoneticPr fontId="5" type="noConversion"/>
  </si>
  <si>
    <t>10634-10644</t>
  </si>
  <si>
    <t>Effect of substrate temperature on properties of AlN buffer layer grown by remote plasma ALD</t>
  </si>
  <si>
    <t>SURFACES AND INTERFACES</t>
  </si>
  <si>
    <t>2468-0230</t>
  </si>
  <si>
    <r>
      <t xml:space="preserve">Zhang, Xiao-Ying; Peng, Duan-Chen; Han, Jing; Ren, Fang-Bin; Jiang, Shi-Cong; Tseng, Ming-Chun; Ruan, Yu-Jiao; Zuo, Juan; </t>
    </r>
    <r>
      <rPr>
        <b/>
        <u/>
        <sz val="10"/>
        <color indexed="8"/>
        <rFont val="Times New Roman"/>
        <family val="1"/>
      </rPr>
      <t>Wu, Wan-Yu</t>
    </r>
    <r>
      <rPr>
        <sz val="10"/>
        <color indexed="8"/>
        <rFont val="Times New Roman"/>
        <family val="1"/>
      </rPr>
      <t>; Wuu, Dong-Sing; Huang, Chien-Jung; Lien, Shui-Yang*; Zhu, Wen-Zhang</t>
    </r>
    <phoneticPr fontId="5" type="noConversion"/>
  </si>
  <si>
    <t>Effect on passivation mechanism and properties of HfO2/crystalline-Si interface under different annealing atmosphere</t>
  </si>
  <si>
    <t>SOLAR ENERGY MATERIALS AND SOLAR CELLS</t>
  </si>
  <si>
    <t>AUG 1</t>
  </si>
  <si>
    <t>0927-0248</t>
  </si>
  <si>
    <t>1879-3398</t>
  </si>
  <si>
    <r>
      <t xml:space="preserve">Zhang, Xiao-Ying; Han, Jing; Wang, Yao-Tian; Ruan, Yu-Jiao; </t>
    </r>
    <r>
      <rPr>
        <b/>
        <u/>
        <sz val="10"/>
        <color indexed="8"/>
        <rFont val="Times New Roman"/>
        <family val="1"/>
      </rPr>
      <t>Wu, Wan-Yu</t>
    </r>
    <r>
      <rPr>
        <sz val="10"/>
        <color indexed="8"/>
        <rFont val="Times New Roman"/>
        <family val="1"/>
      </rPr>
      <t>; Wuu, Dong-Sing; Zuo, Juan; Lai, Feng-Min; Lien, Shui-Yang*; Zhu, Wen-Zhang</t>
    </r>
    <phoneticPr fontId="5" type="noConversion"/>
  </si>
  <si>
    <t>Exploring Zn-Sn-O (ZTO) composition spreads with combinatorial sputtering</t>
  </si>
  <si>
    <t>APPLIED PHYSICS A-MATERIALS SCIENCE &amp; PROCESSING</t>
  </si>
  <si>
    <t>0947-8396</t>
  </si>
  <si>
    <t>1432-0630</t>
  </si>
  <si>
    <r>
      <t xml:space="preserve">Li, Siang-Yun; Shen, Yun-Hwei; Chang, Kao-Shuo; </t>
    </r>
    <r>
      <rPr>
        <b/>
        <u/>
        <sz val="10"/>
        <color indexed="8"/>
        <rFont val="Times New Roman"/>
        <family val="1"/>
      </rPr>
      <t>Wu, Wan-Yu*</t>
    </r>
    <r>
      <rPr>
        <sz val="10"/>
        <color indexed="8"/>
        <rFont val="Times New Roman"/>
        <family val="1"/>
      </rPr>
      <t>; Ting, Jyh-Ming*</t>
    </r>
    <phoneticPr fontId="5" type="noConversion"/>
  </si>
  <si>
    <t>Formation of quaternary Zn(AlxGa1_x)2O4 epilayers driven by thermally induced interdiffusion between spinel ZnGa2O4 epilayer and Al2O3 substrate</t>
  </si>
  <si>
    <t>MATERIALS TODAY ADVANCES</t>
  </si>
  <si>
    <t>DEC</t>
  </si>
  <si>
    <t>2590-0498</t>
  </si>
  <si>
    <r>
      <t xml:space="preserve">Bairagi, Samiran; Chang, Jui-Che; Tarntair, Fu-Gow; </t>
    </r>
    <r>
      <rPr>
        <b/>
        <u/>
        <sz val="10"/>
        <color indexed="8"/>
        <rFont val="Times New Roman"/>
        <family val="1"/>
      </rPr>
      <t>Wu, Wan-Yu</t>
    </r>
    <r>
      <rPr>
        <sz val="10"/>
        <color indexed="8"/>
        <rFont val="Times New Roman"/>
        <family val="1"/>
      </rPr>
      <t>; Gueorguiev, Gueorgui K.; de Almeida Jr, Edward Ferraz; Magnusson, Roger; Lin, Kun-Lin; Hsu, Shao-Hui; Shieh, Jia-Min; Birch, Jens; Horng, Ray-Hua*; Jarrendahl, Kenneth; Hsiao, Ching-Lien*</t>
    </r>
    <phoneticPr fontId="5" type="noConversion"/>
  </si>
  <si>
    <t>Improved electrical contact property of Si-doped GaN thin films deposited by PEALD with various growth cycle ratio of SiNx and GaN</t>
  </si>
  <si>
    <r>
      <t xml:space="preserve">Zhang, Zhi-Xuan; Jiang, Shi-Cong; </t>
    </r>
    <r>
      <rPr>
        <b/>
        <u/>
        <sz val="10"/>
        <color indexed="8"/>
        <rFont val="Times New Roman"/>
        <family val="1"/>
      </rPr>
      <t>Wu, Wan-Yu*</t>
    </r>
    <r>
      <rPr>
        <sz val="10"/>
        <color indexed="8"/>
        <rFont val="Times New Roman"/>
        <family val="1"/>
      </rPr>
      <t>; Gao, Peng; Jiang, Linqin; Qiu, Yu; Wuu, Dong-Sing; Lai, Feng-Min; Zhu, Wen-Zhang; SY, Lien</t>
    </r>
    <phoneticPr fontId="5" type="noConversion"/>
  </si>
  <si>
    <t>Inserted Al2O3 Barrier Layer for Improvement in Stability of Mini Light Emitting Diodes</t>
  </si>
  <si>
    <t>IEEE TRANSACTIONS ON ELECTRON DEVICES</t>
  </si>
  <si>
    <t>0018-9383</t>
  </si>
  <si>
    <t>1557-9646</t>
  </si>
  <si>
    <r>
      <t xml:space="preserve">Hsu, Chia-Hsun; Luo, Hai-Long; Li, Shi-Tao; Bian, Fu-Qiang; Gao, Peng; </t>
    </r>
    <r>
      <rPr>
        <b/>
        <u/>
        <sz val="10"/>
        <color indexed="8"/>
        <rFont val="Times New Roman"/>
        <family val="1"/>
      </rPr>
      <t>Wu, Wan-Yu</t>
    </r>
    <r>
      <rPr>
        <sz val="10"/>
        <color indexed="8"/>
        <rFont val="Times New Roman"/>
        <family val="1"/>
      </rPr>
      <t>; Wuu, Dong-Sing; Lai, Feng-Min; Lien, Shui-Yang*; Zhu, Wen-Zhang</t>
    </r>
    <phoneticPr fontId="5" type="noConversion"/>
  </si>
  <si>
    <t>5163-5168</t>
  </si>
  <si>
    <t>Internal moisture barrier layer for improving high-humidity reliability of miniature light emitting diode die without encapsulation</t>
  </si>
  <si>
    <t>OPTICS EXPRESS</t>
  </si>
  <si>
    <t>SEP 25</t>
  </si>
  <si>
    <t>1094-4087</t>
  </si>
  <si>
    <r>
      <t xml:space="preserve">Hsu, Chia-hsun; Luo, Hai-long; Li, Shi-tao; Bian, Fu-qiang; Chen, Ya-zhen; Gao, Peng; </t>
    </r>
    <r>
      <rPr>
        <b/>
        <u/>
        <sz val="10"/>
        <color indexed="8"/>
        <rFont val="Times New Roman"/>
        <family val="1"/>
      </rPr>
      <t>Wu, Wan-yu</t>
    </r>
    <r>
      <rPr>
        <sz val="10"/>
        <color indexed="8"/>
        <rFont val="Times New Roman"/>
        <family val="1"/>
      </rPr>
      <t>; Wuu, Dong-sing; Lai, Feng-min; Lien, Shui-yang*; Zhu, Wen-zhang</t>
    </r>
    <phoneticPr fontId="5" type="noConversion"/>
  </si>
  <si>
    <t>33732-33740</t>
  </si>
  <si>
    <t>Low-temperature spatial atomic layer deposited Ga2O3 films for high-performance flexible deep ultraviolet photodetector</t>
  </si>
  <si>
    <t>MATERIALS LETTERS</t>
  </si>
  <si>
    <t>JUN 1</t>
  </si>
  <si>
    <t>0167-577X</t>
  </si>
  <si>
    <t>1873-4979</t>
  </si>
  <si>
    <r>
      <t xml:space="preserve">Hsu, Chia-Hsun; Zhu, Run-Feng; Kang, Pin-Chun; Gao, Peng; </t>
    </r>
    <r>
      <rPr>
        <b/>
        <u/>
        <sz val="10"/>
        <color indexed="8"/>
        <rFont val="Times New Roman"/>
        <family val="1"/>
      </rPr>
      <t>Wu, Wan-Yu</t>
    </r>
    <r>
      <rPr>
        <sz val="10"/>
        <color indexed="8"/>
        <rFont val="Times New Roman"/>
        <family val="1"/>
      </rPr>
      <t>; Wuu, Dong-Sing; Lien, Shui-Yang*; Zhu, Wen-Zhang</t>
    </r>
    <phoneticPr fontId="5" type="noConversion"/>
  </si>
  <si>
    <t>Performance of Transparent Indium-Gallium-Zinc Oxide Thin Film Transistor Prepared by All Plasma Enhanced Atomic Layer Deposition</t>
  </si>
  <si>
    <t>IEEE ELECTRON DEVICE LETTERS</t>
  </si>
  <si>
    <t>0741-3106</t>
  </si>
  <si>
    <t>1558-0563</t>
  </si>
  <si>
    <r>
      <t xml:space="preserve">Chen, Qi-Zhen; Shi, Chun-Yan; Zhao, Ming-Jie; Gao, Peng; </t>
    </r>
    <r>
      <rPr>
        <b/>
        <u/>
        <sz val="10"/>
        <color indexed="8"/>
        <rFont val="Times New Roman"/>
        <family val="1"/>
      </rPr>
      <t>Wu, Wan-Yu</t>
    </r>
    <r>
      <rPr>
        <sz val="10"/>
        <color indexed="8"/>
        <rFont val="Times New Roman"/>
        <family val="1"/>
      </rPr>
      <t>; Wuu, Dong-Sing; Horng, Ray-Hua*; Lien, Shui-Yang*; Zhu, Wen-Zhang</t>
    </r>
    <phoneticPr fontId="5" type="noConversion"/>
  </si>
  <si>
    <t>448-451</t>
  </si>
  <si>
    <t>Plasma power effect on crystallinity and density of AlN films deposited by plasma enhanced atomic layer deposition</t>
  </si>
  <si>
    <t>JOURNAL OF MATERIALS RESEARCH AND TECHNOLOGY-JMR&amp;T</t>
  </si>
  <si>
    <t>NOV-DEC</t>
  </si>
  <si>
    <t>2238-7854</t>
  </si>
  <si>
    <t>2214-0697</t>
  </si>
  <si>
    <r>
      <t xml:space="preserve">Zhang, Xiao-Ying; Peng, Duan-Chen; Yan, Jia-Hao; Zhang, Zhi-Xuan; Ruan, Yu-Jiao; Zuo, Juan; Xie, An; </t>
    </r>
    <r>
      <rPr>
        <b/>
        <u/>
        <sz val="10"/>
        <color indexed="8"/>
        <rFont val="Times New Roman"/>
        <family val="1"/>
      </rPr>
      <t>Wu, Wan-Yu</t>
    </r>
    <r>
      <rPr>
        <sz val="10"/>
        <color indexed="8"/>
        <rFont val="Times New Roman"/>
        <family val="1"/>
      </rPr>
      <t>; Wuu, Dong-Sing; Huang, Chien-Jung; Lai, Feng-Min; Lien, Shui-Yang*; Zhu, Wen-Zhang</t>
    </r>
    <phoneticPr fontId="5" type="noConversion"/>
  </si>
  <si>
    <t>4213-4223</t>
  </si>
  <si>
    <t>Two-regime property dependence on plasma power of plasma-enhanced atomic layer-deposited In2O3 thin films and underlying mechanism</t>
  </si>
  <si>
    <t>VACUUM</t>
  </si>
  <si>
    <t>0042-207X</t>
  </si>
  <si>
    <t>1879-2715</t>
  </si>
  <si>
    <r>
      <t xml:space="preserve">Zhang, Zhi-Xuan; Zhao, Ming-Jie*; </t>
    </r>
    <r>
      <rPr>
        <b/>
        <u/>
        <sz val="10"/>
        <color indexed="8"/>
        <rFont val="Times New Roman"/>
        <family val="1"/>
      </rPr>
      <t>Wu, Wan-Yu</t>
    </r>
    <r>
      <rPr>
        <sz val="10"/>
        <color indexed="8"/>
        <rFont val="Times New Roman"/>
        <family val="1"/>
      </rPr>
      <t>; Wuu, Dong-Sing; Gao, Peng; Lien, Shui-Yang*; Zhu, Wen-Zhang</t>
    </r>
    <phoneticPr fontId="5" type="noConversion"/>
  </si>
  <si>
    <r>
      <rPr>
        <sz val="12"/>
        <color indexed="8"/>
        <rFont val="新細明體"/>
        <family val="1"/>
        <charset val="136"/>
      </rPr>
      <t>張曼蘋</t>
    </r>
    <phoneticPr fontId="5" type="noConversion"/>
  </si>
  <si>
    <t>Effect of manganese on mechanical properties and deformation mechanism of CoCrFeNi high entropy alloys</t>
  </si>
  <si>
    <t>MATERIALS TODAY COMMUNICATIONS</t>
  </si>
  <si>
    <t>JUN</t>
  </si>
  <si>
    <t>2352-4928</t>
  </si>
  <si>
    <r>
      <rPr>
        <b/>
        <u/>
        <sz val="10"/>
        <color indexed="8"/>
        <rFont val="Times New Roman"/>
        <family val="1"/>
      </rPr>
      <t>Chang, Man-Ping</t>
    </r>
    <r>
      <rPr>
        <sz val="10"/>
        <color indexed="8"/>
        <rFont val="Times New Roman"/>
        <family val="1"/>
      </rPr>
      <t>; Fang, Te-Hua*; Zhu, Ting-Yu; Lin, Jau-Wen</t>
    </r>
    <phoneticPr fontId="5" type="noConversion"/>
  </si>
  <si>
    <r>
      <rPr>
        <sz val="12"/>
        <color indexed="8"/>
        <rFont val="新細明體"/>
        <family val="1"/>
        <charset val="136"/>
      </rPr>
      <t>許芳琪</t>
    </r>
    <r>
      <rPr>
        <sz val="12"/>
        <color indexed="8"/>
        <rFont val="Times New Roman"/>
        <family val="1"/>
      </rPr>
      <t>*</t>
    </r>
    <phoneticPr fontId="5" type="noConversion"/>
  </si>
  <si>
    <t>Self-Assembled Monolayer for Low-Power-Consumption, Long-Term-Stability, and High-Efficiency Quantum Dot Light-Emitting Diodes</t>
  </si>
  <si>
    <t>ACS APPLIED MATERIALS &amp; INTERFACES</t>
  </si>
  <si>
    <t>MAY 18</t>
  </si>
  <si>
    <t>1944-8244</t>
  </si>
  <si>
    <t>1944-8252</t>
  </si>
  <si>
    <r>
      <t xml:space="preserve">Lin, Jia-Yu; </t>
    </r>
    <r>
      <rPr>
        <b/>
        <u/>
        <sz val="10"/>
        <color indexed="8"/>
        <rFont val="Times New Roman"/>
        <family val="1"/>
      </rPr>
      <t>Hsu, Fang-Chi*</t>
    </r>
    <r>
      <rPr>
        <sz val="10"/>
        <color indexed="8"/>
        <rFont val="Times New Roman"/>
        <family val="1"/>
      </rPr>
      <t>; Chao, Yu-Chieh; Lu, Guan-Zhang; Mustaqeem, Mujahid; Chen, Yang-Fang*</t>
    </r>
    <phoneticPr fontId="5" type="noConversion"/>
  </si>
  <si>
    <t>25744-25751</t>
  </si>
  <si>
    <t>Unconventional organic solar cell structure based on hyperbolic metamaterial</t>
  </si>
  <si>
    <t>JOURNAL OF MATERIALS CHEMISTRY C</t>
  </si>
  <si>
    <t>FEB 9</t>
  </si>
  <si>
    <t>2050-7526</t>
  </si>
  <si>
    <t>2050-7534</t>
  </si>
  <si>
    <r>
      <t xml:space="preserve">Chao, Yu-Chieh; Lin, Hung-, I; Lin, Jia-Yu; Tsao, Yu-Chuan; Liao, Yu-Ming; </t>
    </r>
    <r>
      <rPr>
        <b/>
        <u/>
        <sz val="10"/>
        <color indexed="8"/>
        <rFont val="Times New Roman"/>
        <family val="1"/>
      </rPr>
      <t>Hsu, Fang-Chi*</t>
    </r>
    <r>
      <rPr>
        <sz val="10"/>
        <color indexed="8"/>
        <rFont val="Times New Roman"/>
        <family val="1"/>
      </rPr>
      <t>; Chen, Yang-Fang*</t>
    </r>
    <phoneticPr fontId="5" type="noConversion"/>
  </si>
  <si>
    <t>2273-2281</t>
  </si>
  <si>
    <r>
      <rPr>
        <sz val="12"/>
        <color indexed="8"/>
        <rFont val="新細明體"/>
        <family val="1"/>
        <charset val="136"/>
      </rPr>
      <t>陳睿遠</t>
    </r>
    <phoneticPr fontId="5" type="noConversion"/>
  </si>
  <si>
    <t>A High-Entropy-Oxides-Based Memristor: Outstanding Resistive Switching Performance and Mechanisms in Atomic Structural Evolution</t>
  </si>
  <si>
    <t>ADVANCED MATERIALS</t>
  </si>
  <si>
    <t>0935-9648</t>
  </si>
  <si>
    <t>1521-4095</t>
  </si>
  <si>
    <r>
      <t xml:space="preserve">Tsai, Jing-Yuan; </t>
    </r>
    <r>
      <rPr>
        <b/>
        <u/>
        <sz val="10"/>
        <color indexed="8"/>
        <rFont val="Times New Roman"/>
        <family val="1"/>
      </rPr>
      <t>Chen, Jui-Yuan</t>
    </r>
    <r>
      <rPr>
        <sz val="10"/>
        <color indexed="8"/>
        <rFont val="Times New Roman"/>
        <family val="1"/>
      </rPr>
      <t>; Huang, Chun-Wei; Lo, Hung-Yang; Ke, Wei-En; Chu, Ying-Hao; Wu, Wen-Wei*</t>
    </r>
    <phoneticPr fontId="5" type="noConversion"/>
  </si>
  <si>
    <t>Integration of ZnO-Based Resistive-Switching Memory and Ge2Sb2Te5-Based Phase-Change Memory</t>
  </si>
  <si>
    <t>ACS APPLIED ELECTRONIC MATERIALS</t>
  </si>
  <si>
    <t>APR 18</t>
  </si>
  <si>
    <t>2637-6113</t>
  </si>
  <si>
    <r>
      <t xml:space="preserve">Chen, Chih-Ying; Feng, Yu-Hsiu; Lu, Hong-Lin; Chang, Feng-En; </t>
    </r>
    <r>
      <rPr>
        <b/>
        <u/>
        <sz val="10"/>
        <color indexed="8"/>
        <rFont val="Times New Roman"/>
        <family val="1"/>
      </rPr>
      <t>Chen, Jui-Yuan</t>
    </r>
    <phoneticPr fontId="5" type="noConversion"/>
  </si>
  <si>
    <t>2583-2589</t>
  </si>
  <si>
    <r>
      <rPr>
        <sz val="12"/>
        <color indexed="8"/>
        <rFont val="新細明體"/>
        <family val="1"/>
        <charset val="136"/>
      </rPr>
      <t>謝健</t>
    </r>
    <phoneticPr fontId="5" type="noConversion"/>
  </si>
  <si>
    <t>Hydrophobic Si nanopillar array coated with few-layer MoS2 films for surface-enhanced Raman scattering</t>
  </si>
  <si>
    <t>JOURNAL OF VACUUM SCIENCE &amp; TECHNOLOGY A</t>
  </si>
  <si>
    <t>0734-2101</t>
  </si>
  <si>
    <t>1520-8559</t>
  </si>
  <si>
    <r>
      <t>Ko, Tsung-Shine*; Chen, Yen-Lun;</t>
    </r>
    <r>
      <rPr>
        <b/>
        <u/>
        <sz val="10"/>
        <color indexed="8"/>
        <rFont val="Times New Roman"/>
        <family val="1"/>
      </rPr>
      <t xml:space="preserve"> Shieh, Jiann</t>
    </r>
    <r>
      <rPr>
        <sz val="10"/>
        <color indexed="8"/>
        <rFont val="Times New Roman"/>
        <family val="1"/>
      </rPr>
      <t>; Chen, Szu-Hung; Syu, Jing-Yang; Chen, Guan-Long</t>
    </r>
    <phoneticPr fontId="5" type="noConversion"/>
  </si>
  <si>
    <r>
      <rPr>
        <sz val="12"/>
        <color indexed="8"/>
        <rFont val="新細明體"/>
        <family val="1"/>
        <charset val="136"/>
      </rPr>
      <t>謝健</t>
    </r>
    <r>
      <rPr>
        <sz val="12"/>
        <color indexed="8"/>
        <rFont val="Times New Roman"/>
        <family val="1"/>
      </rPr>
      <t>*</t>
    </r>
    <phoneticPr fontId="5" type="noConversion"/>
  </si>
  <si>
    <t>Plasma-Etched Nanograss Surface without Lithographic Patterning to Immobilize Water Droplet for Highly Sensitive Raman Sensing</t>
    <phoneticPr fontId="5" type="noConversion"/>
  </si>
  <si>
    <t>ADVANCED MATERIALS INTERFACES</t>
  </si>
  <si>
    <t>2196-7350</t>
  </si>
  <si>
    <r>
      <t xml:space="preserve">Ho, Hsiuan Ling; Yang, Jung Yen; Lin, Chun Hung; </t>
    </r>
    <r>
      <rPr>
        <b/>
        <u/>
        <sz val="10"/>
        <color indexed="8"/>
        <rFont val="Times New Roman"/>
        <family val="1"/>
      </rPr>
      <t>Shieh, Jiann</t>
    </r>
    <r>
      <rPr>
        <sz val="10"/>
        <color indexed="8"/>
        <rFont val="Times New Roman"/>
        <family val="1"/>
      </rPr>
      <t>*; Fang Huang, Yu; Ho, Yi Hong; Ko, Tsung Shine; Hsu, Chiung Chih; Ostrikov, Kostya (Ken)</t>
    </r>
    <phoneticPr fontId="5" type="noConversion"/>
  </si>
  <si>
    <t>https://doi.org/10.1002/admi.202300291</t>
    <phoneticPr fontId="5" type="noConversion"/>
  </si>
  <si>
    <r>
      <rPr>
        <sz val="12"/>
        <color indexed="8"/>
        <rFont val="新細明體"/>
        <family val="1"/>
        <charset val="136"/>
      </rPr>
      <t>材料科學工程學系
機械工程學系</t>
    </r>
    <phoneticPr fontId="5" type="noConversion"/>
  </si>
  <si>
    <r>
      <rPr>
        <sz val="12"/>
        <color indexed="8"/>
        <rFont val="新細明體"/>
        <family val="1"/>
        <charset val="136"/>
      </rPr>
      <t>謝</t>
    </r>
    <r>
      <rPr>
        <sz val="12"/>
        <color indexed="8"/>
        <rFont val="微軟正黑體"/>
        <family val="2"/>
        <charset val="136"/>
      </rPr>
      <t>健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  <charset val="136"/>
      </rPr>
      <t>許進吉</t>
    </r>
    <phoneticPr fontId="5" type="noConversion"/>
  </si>
  <si>
    <t>Fast spreading of liquid on Leidenfrost vapor layer surface</t>
  </si>
  <si>
    <t>COLLOIDS AND SURFACES A-PHYSICOCHEMICAL AND ENGINEERING ASPECTS</t>
  </si>
  <si>
    <t>Part Number:A</t>
    <phoneticPr fontId="5" type="noConversion"/>
  </si>
  <si>
    <t>NOV 20</t>
  </si>
  <si>
    <t>0927-7757</t>
  </si>
  <si>
    <t>1873-4359</t>
  </si>
  <si>
    <r>
      <t>Tsai, Hsiang Yu; Lin, Yu Zhu;</t>
    </r>
    <r>
      <rPr>
        <b/>
        <u/>
        <sz val="10"/>
        <color indexed="8"/>
        <rFont val="Times New Roman"/>
        <family val="1"/>
      </rPr>
      <t xml:space="preserve"> Shieh, Jiann</t>
    </r>
    <r>
      <rPr>
        <sz val="10"/>
        <color indexed="8"/>
        <rFont val="Times New Roman"/>
        <family val="1"/>
      </rPr>
      <t xml:space="preserve">; </t>
    </r>
    <r>
      <rPr>
        <b/>
        <u/>
        <sz val="10"/>
        <color indexed="8"/>
        <rFont val="Times New Roman"/>
        <family val="1"/>
      </rPr>
      <t>Hsu, Chin Chi</t>
    </r>
    <phoneticPr fontId="5" type="noConversion"/>
  </si>
  <si>
    <r>
      <rPr>
        <b/>
        <sz val="12"/>
        <color indexed="8"/>
        <rFont val="新細明體"/>
        <family val="1"/>
        <charset val="136"/>
      </rPr>
      <t>材料科學工程學系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</si>
  <si>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25</t>
    </r>
    <phoneticPr fontId="5" type="noConversion"/>
  </si>
  <si>
    <r>
      <rPr>
        <sz val="12"/>
        <color indexed="8"/>
        <rFont val="新細明體"/>
        <family val="1"/>
        <charset val="136"/>
      </rPr>
      <t>能源工程學系</t>
    </r>
    <phoneticPr fontId="5" type="noConversion"/>
  </si>
  <si>
    <r>
      <rPr>
        <sz val="12"/>
        <color indexed="8"/>
        <rFont val="新細明體"/>
        <family val="1"/>
        <charset val="136"/>
      </rPr>
      <t>江姿萱</t>
    </r>
    <r>
      <rPr>
        <sz val="12"/>
        <color indexed="8"/>
        <rFont val="Times New Roman"/>
        <family val="1"/>
      </rPr>
      <t>*</t>
    </r>
    <phoneticPr fontId="5" type="noConversion"/>
  </si>
  <si>
    <t>Trifunctional electrocatalysts of ternary iron-copper-molybdenum Schiff base complexes applied to Zn-air battery and alkaline water splitting</t>
  </si>
  <si>
    <t>CATALYSIS SCIENCE &amp; TECHNOLOGY</t>
  </si>
  <si>
    <t>JUN 19</t>
  </si>
  <si>
    <t>2044-4753</t>
  </si>
  <si>
    <t>2044-4761</t>
  </si>
  <si>
    <r>
      <rPr>
        <b/>
        <u/>
        <sz val="10"/>
        <color indexed="8"/>
        <rFont val="Times New Roman"/>
        <family val="1"/>
      </rPr>
      <t>Chiang, Tzu Hsuan*</t>
    </r>
    <r>
      <rPr>
        <sz val="10"/>
        <color indexed="8"/>
        <rFont val="Times New Roman"/>
        <family val="1"/>
      </rPr>
      <t>; Chen, Yu-Si</t>
    </r>
    <phoneticPr fontId="5" type="noConversion"/>
  </si>
  <si>
    <t>3505-3516</t>
  </si>
  <si>
    <r>
      <rPr>
        <sz val="12"/>
        <color indexed="8"/>
        <rFont val="新細明體"/>
        <family val="1"/>
        <charset val="136"/>
      </rPr>
      <t>張敏興</t>
    </r>
    <phoneticPr fontId="5" type="noConversion"/>
  </si>
  <si>
    <t>A Revised Work on the Rayleigh-Bénard Instability of Nanofluid in a Porous Medium Layer</t>
  </si>
  <si>
    <t>JOURNAL OF NANOFLUIDS</t>
  </si>
  <si>
    <t>ESCI</t>
  </si>
  <si>
    <t>2169-432X</t>
  </si>
  <si>
    <t>2169-4338</t>
  </si>
  <si>
    <r>
      <t xml:space="preserve">Ruo, An-Cheng*; Yan, Wei-Mon; </t>
    </r>
    <r>
      <rPr>
        <b/>
        <u/>
        <sz val="10"/>
        <color indexed="8"/>
        <rFont val="Times New Roman"/>
        <family val="1"/>
      </rPr>
      <t>Chang, Min-Hsing</t>
    </r>
    <phoneticPr fontId="5" type="noConversion"/>
  </si>
  <si>
    <t>1720-1728</t>
  </si>
  <si>
    <t>Optimization of Flow Channel Design with Porous Medium Layers in a Proton Exchange Membrane Electrolyzer Cell</t>
  </si>
  <si>
    <r>
      <t xml:space="preserve">Chen, Wei-Hsin*; Wang, Yaun-Sheng; </t>
    </r>
    <r>
      <rPr>
        <b/>
        <u/>
        <sz val="10"/>
        <color indexed="8"/>
        <rFont val="Times New Roman"/>
        <family val="1"/>
      </rPr>
      <t>Chang, Min-Hsing</t>
    </r>
    <r>
      <rPr>
        <sz val="10"/>
        <color indexed="8"/>
        <rFont val="Times New Roman"/>
        <family val="1"/>
      </rPr>
      <t>; Jin, Liwen; Saw, Lip Huat; Lin, Chih-Chia; Huang, Ching-Ying</t>
    </r>
    <phoneticPr fontId="5" type="noConversion"/>
  </si>
  <si>
    <r>
      <rPr>
        <sz val="12"/>
        <color indexed="8"/>
        <rFont val="新細明體"/>
        <family val="1"/>
        <charset val="136"/>
      </rPr>
      <t>能源工程學系
材料科學工程學系</t>
    </r>
    <phoneticPr fontId="5" type="noConversion"/>
  </si>
  <si>
    <r>
      <rPr>
        <sz val="12"/>
        <color indexed="8"/>
        <rFont val="新細明體"/>
        <family val="1"/>
        <charset val="136"/>
      </rPr>
      <t>陳建仲
楊希文</t>
    </r>
    <r>
      <rPr>
        <sz val="12"/>
        <color indexed="8"/>
        <rFont val="Times New Roman"/>
        <family val="1"/>
      </rPr>
      <t>*</t>
    </r>
    <phoneticPr fontId="5" type="noConversion"/>
  </si>
  <si>
    <t>The Study on the Decolorization and Properties of Bismuth Glass</t>
  </si>
  <si>
    <t>ADVANCES IN CONDENSED MATTER PHYSICS</t>
  </si>
  <si>
    <t>1687-8108</t>
  </si>
  <si>
    <t>1687-8124</t>
  </si>
  <si>
    <r>
      <t xml:space="preserve">Lan, Sung-Hung; Wang, Wei-Xiang; </t>
    </r>
    <r>
      <rPr>
        <b/>
        <u/>
        <sz val="10"/>
        <color indexed="8"/>
        <rFont val="Times New Roman"/>
        <family val="1"/>
      </rPr>
      <t>Chen, Chien-Chon</t>
    </r>
    <r>
      <rPr>
        <sz val="10"/>
        <color indexed="8"/>
        <rFont val="Times New Roman"/>
        <family val="1"/>
      </rPr>
      <t xml:space="preserve">; </t>
    </r>
    <r>
      <rPr>
        <b/>
        <u/>
        <sz val="10"/>
        <color indexed="8"/>
        <rFont val="Times New Roman"/>
        <family val="1"/>
      </rPr>
      <t>Yang, Hsi-Wen</t>
    </r>
    <r>
      <rPr>
        <sz val="10"/>
        <color indexed="8"/>
        <rFont val="Times New Roman"/>
        <family val="1"/>
      </rPr>
      <t>*</t>
    </r>
    <phoneticPr fontId="5" type="noConversion"/>
  </si>
  <si>
    <r>
      <rPr>
        <b/>
        <sz val="12"/>
        <color indexed="8"/>
        <rFont val="新細明體"/>
        <family val="1"/>
        <charset val="136"/>
      </rPr>
      <t>能源工程學系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</si>
  <si>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新細明體"/>
        <family val="1"/>
        <charset val="136"/>
      </rPr>
      <t>、其他：</t>
    </r>
    <r>
      <rPr>
        <sz val="12"/>
        <color rgb="FF000000"/>
        <rFont val="Times New Roman"/>
        <family val="1"/>
      </rPr>
      <t>1</t>
    </r>
    <phoneticPr fontId="5" type="noConversion"/>
  </si>
  <si>
    <r>
      <rPr>
        <sz val="12"/>
        <color indexed="8"/>
        <rFont val="新細明體"/>
        <family val="1"/>
        <charset val="136"/>
      </rPr>
      <t>機械工程學系</t>
    </r>
    <phoneticPr fontId="5" type="noConversion"/>
  </si>
  <si>
    <r>
      <rPr>
        <sz val="12"/>
        <color indexed="8"/>
        <rFont val="新細明體"/>
        <family val="1"/>
        <charset val="136"/>
      </rPr>
      <t>王紹宇</t>
    </r>
    <phoneticPr fontId="5" type="noConversion"/>
  </si>
  <si>
    <t>Development of Deep Learning with RDA U-Net Network for Bladder Cancer Segmentation</t>
  </si>
  <si>
    <t>CANCERS</t>
  </si>
  <si>
    <t>2072-6694</t>
  </si>
  <si>
    <r>
      <t xml:space="preserve">Lee, Ming-Chan; </t>
    </r>
    <r>
      <rPr>
        <b/>
        <u/>
        <sz val="10"/>
        <color indexed="8"/>
        <rFont val="Times New Roman"/>
        <family val="1"/>
      </rPr>
      <t>Wang, Shao-Yu</t>
    </r>
    <r>
      <rPr>
        <sz val="10"/>
        <color indexed="8"/>
        <rFont val="Times New Roman"/>
        <family val="1"/>
      </rPr>
      <t>; Pan, Cheng-Tang; Chien, Ming-Yi; Li, Wei-Ming; Xu, Jin-Hao; Luo, Chi-Hung*; Shiue, Yow-Ling*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</si>
  <si>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機械工程學系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</si>
  <si>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李羿慧</t>
    </r>
  </si>
  <si>
    <r>
      <rPr>
        <sz val="12"/>
        <color theme="6" tint="-0.249977111117893"/>
        <rFont val="微軟正黑體"/>
        <family val="2"/>
        <charset val="136"/>
      </rPr>
      <t>立式六軸數控傘齒輪切齒機之面滾式加工實驗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</si>
  <si>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機械新刊</t>
    </r>
    <phoneticPr fontId="5" type="noConversion"/>
  </si>
  <si>
    <t>74</t>
    <phoneticPr fontId="5" type="noConversion"/>
  </si>
  <si>
    <t>2519-6081</t>
    <phoneticPr fontId="5" type="noConversion"/>
  </si>
  <si>
    <r>
      <rPr>
        <b/>
        <u/>
        <sz val="10"/>
        <color theme="6" tint="-0.249977111117893"/>
        <rFont val="微軟正黑體"/>
        <family val="2"/>
        <charset val="136"/>
      </rPr>
      <t>李羿慧</t>
    </r>
    <r>
      <rPr>
        <sz val="10"/>
        <color theme="6" tint="-0.249977111117893"/>
        <rFont val="微軟正黑體"/>
        <family val="2"/>
        <charset val="136"/>
      </rPr>
      <t>、魏毓賢、石伊蓓、馮展華</t>
    </r>
    <phoneticPr fontId="5" type="noConversion"/>
  </si>
  <si>
    <t>66-79</t>
    <phoneticPr fontId="5" type="noConversion"/>
  </si>
  <si>
    <t>https://drive.google.com/file/d/1Bh9MIwyRkhaCK5XXDnSdAFxFbWGuBTz3/view</t>
    <phoneticPr fontId="5" type="noConversion"/>
  </si>
  <si>
    <r>
      <rPr>
        <sz val="12"/>
        <color theme="6" tint="-0.249977111117893"/>
        <rFont val="微軟正黑體"/>
        <family val="2"/>
        <charset val="136"/>
      </rPr>
      <t>唐士雄</t>
    </r>
  </si>
  <si>
    <t>Controlling the excitation spectrum of a quantum dot array with a photon cavity</t>
    <phoneticPr fontId="5" type="noConversion"/>
  </si>
  <si>
    <t>Physical Review B</t>
    <phoneticPr fontId="5" type="noConversion"/>
  </si>
  <si>
    <t>108</t>
    <phoneticPr fontId="5" type="noConversion"/>
  </si>
  <si>
    <t>09</t>
  </si>
  <si>
    <t>2469-9950</t>
    <phoneticPr fontId="5" type="noConversion"/>
  </si>
  <si>
    <t>2469-9969</t>
    <phoneticPr fontId="5" type="noConversion"/>
  </si>
  <si>
    <r>
      <t xml:space="preserve">V. Gudmundsson*, V. Mughnetsyan, N. R. Abdullah, </t>
    </r>
    <r>
      <rPr>
        <b/>
        <u/>
        <sz val="10"/>
        <color theme="6" tint="-0.249977111117893"/>
        <rFont val="Times New Roman"/>
        <family val="1"/>
      </rPr>
      <t>C.-S. Tang</t>
    </r>
    <r>
      <rPr>
        <sz val="10"/>
        <color theme="6" tint="-0.249977111117893"/>
        <rFont val="Times New Roman"/>
        <family val="1"/>
      </rPr>
      <t>, V. Moldoveanu, and A. Manolescu</t>
    </r>
    <phoneticPr fontId="5" type="noConversion"/>
  </si>
  <si>
    <t>115306</t>
    <phoneticPr fontId="5" type="noConversion"/>
  </si>
  <si>
    <t>https://journals.aps.org/prb/abstract/10.1103/PhysRevB.108.115306</t>
    <phoneticPr fontId="5" type="noConversion"/>
  </si>
  <si>
    <t>Enhanced ultraviolet absorption in BN monolayers caused by tunable buckling</t>
    <phoneticPr fontId="5" type="noConversion"/>
  </si>
  <si>
    <t>Material Science &amp; Engineering B</t>
  </si>
  <si>
    <t>288</t>
    <phoneticPr fontId="5" type="noConversion"/>
  </si>
  <si>
    <t>02</t>
  </si>
  <si>
    <t>0921-5107</t>
    <phoneticPr fontId="5" type="noConversion"/>
  </si>
  <si>
    <t>1873-4944</t>
    <phoneticPr fontId="5" type="noConversion"/>
  </si>
  <si>
    <r>
      <t>N. R. Abdullah*, B. J. Abdullah,</t>
    </r>
    <r>
      <rPr>
        <b/>
        <u/>
        <sz val="10"/>
        <color theme="6" tint="-0.249977111117893"/>
        <rFont val="Times New Roman"/>
        <family val="1"/>
      </rPr>
      <t xml:space="preserve"> C.-S. Tang</t>
    </r>
    <r>
      <rPr>
        <sz val="10"/>
        <color theme="6" tint="-0.249977111117893"/>
        <rFont val="Times New Roman"/>
        <family val="1"/>
      </rPr>
      <t>, and V. Gudmundsson</t>
    </r>
    <phoneticPr fontId="5" type="noConversion"/>
  </si>
  <si>
    <t>116147</t>
    <phoneticPr fontId="5" type="noConversion"/>
  </si>
  <si>
    <t>https://www.sciencedirect.com/science/article/pii/S0921510722005359</t>
    <phoneticPr fontId="5" type="noConversion"/>
  </si>
  <si>
    <r>
      <rPr>
        <sz val="12"/>
        <color indexed="8"/>
        <rFont val="新細明體"/>
        <family val="1"/>
        <charset val="136"/>
      </rPr>
      <t>唐士雄</t>
    </r>
    <phoneticPr fontId="5" type="noConversion"/>
  </si>
  <si>
    <t>Optical conductivity enhancement and thermal reduction of BN-codoped MgO nanosheet: Significant effects of B-N atomic interaction</t>
  </si>
  <si>
    <t>SOLID STATE COMMUNICATIONS</t>
  </si>
  <si>
    <t>0038-1098</t>
  </si>
  <si>
    <t>1879-2766</t>
  </si>
  <si>
    <r>
      <t xml:space="preserve">Abdullah, Nzar Rauf*; Abdullah, Botan Jawdat; Azeez, Yousif Hussein; </t>
    </r>
    <r>
      <rPr>
        <b/>
        <u/>
        <sz val="10"/>
        <color indexed="8"/>
        <rFont val="Times New Roman"/>
        <family val="1"/>
      </rPr>
      <t>Tang, Chi-Shung</t>
    </r>
    <r>
      <rPr>
        <sz val="10"/>
        <color indexed="8"/>
        <rFont val="Times New Roman"/>
        <family val="1"/>
      </rPr>
      <t>; Gudmundsson, Vidar</t>
    </r>
    <phoneticPr fontId="5" type="noConversion"/>
  </si>
  <si>
    <t>Planar buckling controlled optical conductivity of SiC monolayer from Deep-UV to visible light region: A first-principles study</t>
  </si>
  <si>
    <r>
      <t xml:space="preserve">Abdullah, Nzar Rauf*; Rashid, Hunar Omar; Abdullah, Botan Jawdat; </t>
    </r>
    <r>
      <rPr>
        <b/>
        <u/>
        <sz val="10"/>
        <color indexed="8"/>
        <rFont val="Times New Roman"/>
        <family val="1"/>
      </rPr>
      <t>Tang, Chi-Shung</t>
    </r>
    <r>
      <rPr>
        <sz val="10"/>
        <color indexed="8"/>
        <rFont val="Times New Roman"/>
        <family val="1"/>
      </rPr>
      <t>; Gudmundsson, Vidar</t>
    </r>
    <phoneticPr fontId="5" type="noConversion"/>
  </si>
  <si>
    <r>
      <rPr>
        <sz val="12"/>
        <color indexed="8"/>
        <rFont val="新細明體"/>
        <family val="1"/>
        <charset val="136"/>
      </rPr>
      <t>張昀</t>
    </r>
    <phoneticPr fontId="5" type="noConversion"/>
  </si>
  <si>
    <t>JUNO sensitivity to 7Be, pep, and CNO solar neutrinos</t>
    <phoneticPr fontId="5" type="noConversion"/>
  </si>
  <si>
    <t>JOURNAL OF COSMOLOGY AND ASTROPARTICLE PHYSICS</t>
  </si>
  <si>
    <t>1475-7516</t>
  </si>
  <si>
    <r>
      <t>Abusleme, Angel; Adam, Thomas; Ahmad, Shakeel; Ahmed, Rizwan; Aiello, Sebastiano; Akram, Muhammad; Aleem, Abid; ……</t>
    </r>
    <r>
      <rPr>
        <u/>
        <sz val="10"/>
        <color theme="1"/>
        <rFont val="Times New Roman"/>
        <family val="1"/>
      </rPr>
      <t>Chang, Yun</t>
    </r>
    <phoneticPr fontId="5" type="noConversion"/>
  </si>
  <si>
    <t>機械工程學系</t>
    <phoneticPr fontId="4" type="noConversion"/>
  </si>
  <si>
    <t>張昀</t>
    <phoneticPr fontId="4" type="noConversion"/>
  </si>
  <si>
    <t>JUNO sensitivity on proton decay p → vK + searches</t>
    <phoneticPr fontId="4" type="noConversion"/>
  </si>
  <si>
    <t>CHINESE PHYSICS C</t>
  </si>
  <si>
    <t xml:space="preserve"> ENGLAND</t>
    <phoneticPr fontId="4" type="noConversion"/>
  </si>
  <si>
    <t>SCI(E)</t>
    <phoneticPr fontId="4" type="noConversion"/>
  </si>
  <si>
    <t>1674-1137</t>
  </si>
  <si>
    <t>2058-6132</t>
  </si>
  <si>
    <r>
      <t>Abusleme, Angel*; Adam, Thomas; Ahmad, Shakeel; Ahmed, Rizwan; Aiello, Sebastiano; Akram, Muhammad; An, Fengpeng; An, Qi; Andronico, Giuseppe; Anfimov, Nikolay; Antonelli, Vito; ……</t>
    </r>
    <r>
      <rPr>
        <b/>
        <u/>
        <sz val="12"/>
        <color theme="9"/>
        <rFont val="新細明體"/>
        <family val="1"/>
        <charset val="136"/>
        <scheme val="minor"/>
      </rPr>
      <t>Chang, Yun</t>
    </r>
    <phoneticPr fontId="4" type="noConversion"/>
  </si>
  <si>
    <t>The JUNO experiment Top Tracker</t>
  </si>
  <si>
    <t>NUCLEAR INSTRUMENTS &amp; METHODS IN PHYSICS RESEARCH SECTION A-ACCELERATORS SPECTROMETERS DETECTORS AND ASSOCIATED EQUIPMENT</t>
  </si>
  <si>
    <t>NETHERLANDS</t>
    <phoneticPr fontId="4" type="noConversion"/>
  </si>
  <si>
    <t>2023 DEC</t>
  </si>
  <si>
    <t>0168-9002</t>
  </si>
  <si>
    <t>1872-9576</t>
  </si>
  <si>
    <r>
      <t>Abusleme, Angel*; Adam, Thomas; Ahmad, Shakeel; Ahmed, Rizwan; Aiello, Sebastiano; Akram, Muhammad; Aleem, Abid; Alexandros, Tsagkarakis; An, Fengpeng; An, Qi; Andronico, Giuseppe; Anfimov, Nikolay; Antonelli, Vito; …...</t>
    </r>
    <r>
      <rPr>
        <b/>
        <u/>
        <sz val="12"/>
        <color theme="9"/>
        <rFont val="新細明體"/>
        <family val="1"/>
        <charset val="136"/>
        <scheme val="minor"/>
      </rPr>
      <t>Chang, Yun</t>
    </r>
    <phoneticPr fontId="4" type="noConversion"/>
  </si>
  <si>
    <r>
      <rPr>
        <sz val="12"/>
        <color theme="6" tint="-0.249977111117893"/>
        <rFont val="微軟正黑體"/>
        <family val="2"/>
        <charset val="136"/>
      </rPr>
      <t>張致文</t>
    </r>
  </si>
  <si>
    <t>Periodic solutions of nonlinear ordinary differential equations computed by a boundary shape function method and a generalized derivative-free Newton method</t>
    <phoneticPr fontId="5" type="noConversion"/>
  </si>
  <si>
    <t>Mechanical Systems and Signal Processing</t>
  </si>
  <si>
    <t>184</t>
    <phoneticPr fontId="5" type="noConversion"/>
  </si>
  <si>
    <t>0888-3270</t>
    <phoneticPr fontId="5" type="noConversion"/>
  </si>
  <si>
    <t>1096-1216</t>
    <phoneticPr fontId="5" type="noConversion"/>
  </si>
  <si>
    <r>
      <t>Chein-Shan Liu,</t>
    </r>
    <r>
      <rPr>
        <b/>
        <u/>
        <sz val="10"/>
        <color theme="6" tint="-0.249977111117893"/>
        <rFont val="Times New Roman"/>
        <family val="1"/>
      </rPr>
      <t xml:space="preserve"> Chih-Wen Chang</t>
    </r>
    <r>
      <rPr>
        <sz val="10"/>
        <color theme="6" tint="-0.249977111117893"/>
        <rFont val="Times New Roman"/>
        <family val="1"/>
      </rPr>
      <t>*</t>
    </r>
    <phoneticPr fontId="5" type="noConversion"/>
  </si>
  <si>
    <t>109712</t>
    <phoneticPr fontId="5" type="noConversion"/>
  </si>
  <si>
    <t>https://www.sciencedirect.com/science/article/pii/S0888327022007877</t>
    <phoneticPr fontId="5" type="noConversion"/>
  </si>
  <si>
    <t>Two-dimensional variant of Newton's method and three-point Hermite interpolation: fourth- and eighth-order optimal iterative schemes</t>
    <phoneticPr fontId="5" type="noConversion"/>
  </si>
  <si>
    <t>Mathematics-Basel</t>
  </si>
  <si>
    <t>21</t>
    <phoneticPr fontId="5" type="noConversion"/>
  </si>
  <si>
    <t>11</t>
  </si>
  <si>
    <t>2227-7390</t>
    <phoneticPr fontId="5" type="noConversion"/>
  </si>
  <si>
    <r>
      <t xml:space="preserve">Chein-Shan Liu, Essam R. El-Zahar, </t>
    </r>
    <r>
      <rPr>
        <b/>
        <u/>
        <sz val="10"/>
        <color theme="6" tint="-0.249977111117893"/>
        <rFont val="Times New Roman"/>
        <family val="1"/>
      </rPr>
      <t>Chih-Wen Chang</t>
    </r>
    <r>
      <rPr>
        <sz val="10"/>
        <color theme="6" tint="-0.249977111117893"/>
        <rFont val="Times New Roman"/>
        <family val="1"/>
      </rPr>
      <t>*</t>
    </r>
    <phoneticPr fontId="5" type="noConversion"/>
  </si>
  <si>
    <t>4529-4549</t>
    <phoneticPr fontId="5" type="noConversion"/>
  </si>
  <si>
    <t>https://www.mdpi.com/2227-7390/11/21/4529</t>
    <phoneticPr fontId="5" type="noConversion"/>
  </si>
  <si>
    <r>
      <rPr>
        <sz val="12"/>
        <color indexed="8"/>
        <rFont val="新細明體"/>
        <family val="1"/>
        <charset val="136"/>
      </rPr>
      <t>張致文</t>
    </r>
    <r>
      <rPr>
        <sz val="12"/>
        <color indexed="8"/>
        <rFont val="Times New Roman"/>
        <family val="1"/>
      </rPr>
      <t>*</t>
    </r>
    <phoneticPr fontId="5" type="noConversion"/>
  </si>
  <si>
    <t>A Regularization-Free Scheme for Recovering Large External Forces of Higher-Order Nonlinear Evolution Equations</t>
  </si>
  <si>
    <t>AXIOMS</t>
  </si>
  <si>
    <t>2075-1680</t>
  </si>
  <si>
    <t>Chang, Chih-Wen*</t>
    <phoneticPr fontId="5" type="noConversion"/>
  </si>
  <si>
    <t>A Two-Dimensional Variant of Newton's Method and a Three-Point Hermite Interpolation: Fourth- and Eighth-Order Optimal Iterative Schemes</t>
  </si>
  <si>
    <t>MATHEMATICS</t>
  </si>
  <si>
    <t>2227-7390</t>
  </si>
  <si>
    <r>
      <t xml:space="preserve">Liu, Chein-Shan; El-Zahar, Essam R.; </t>
    </r>
    <r>
      <rPr>
        <b/>
        <u/>
        <sz val="10"/>
        <color indexed="8"/>
        <rFont val="Times New Roman"/>
        <family val="1"/>
      </rPr>
      <t>Chang, Chih-Wen*</t>
    </r>
    <phoneticPr fontId="5" type="noConversion"/>
  </si>
  <si>
    <t>Dynamical Optimal Values of Parameters in the SSOR, AOR, and SAOR Testing Using Poisson Linear Equations</t>
  </si>
  <si>
    <t>Nonlinear Cauchy/Robin inverse problems solved by an optimal splitting-linearizing method</t>
  </si>
  <si>
    <t>INTERNATIONAL JOURNAL OF HEAT AND MASS TRANSFER</t>
  </si>
  <si>
    <t>0017-9310</t>
  </si>
  <si>
    <t>1879-2189</t>
  </si>
  <si>
    <r>
      <t>Liu, Chein-Shan;</t>
    </r>
    <r>
      <rPr>
        <b/>
        <u/>
        <sz val="10"/>
        <color indexed="8"/>
        <rFont val="Times New Roman"/>
        <family val="1"/>
      </rPr>
      <t xml:space="preserve"> Chang, Chih-Wen*</t>
    </r>
    <phoneticPr fontId="5" type="noConversion"/>
  </si>
  <si>
    <t>Regularized Normalization Methods for Solving Linear and Nonlinear Eigenvalue Problems</t>
  </si>
  <si>
    <r>
      <t>Liu, Chein-Shan; Kuo, Chung-Lun;</t>
    </r>
    <r>
      <rPr>
        <b/>
        <u/>
        <sz val="10"/>
        <color indexed="8"/>
        <rFont val="Times New Roman"/>
        <family val="1"/>
      </rPr>
      <t xml:space="preserve"> Chang, Chih-Wen*</t>
    </r>
    <phoneticPr fontId="5" type="noConversion"/>
  </si>
  <si>
    <r>
      <rPr>
        <sz val="12"/>
        <color indexed="8"/>
        <rFont val="新細明體"/>
        <family val="1"/>
        <charset val="136"/>
      </rPr>
      <t>連啓翔</t>
    </r>
    <phoneticPr fontId="5" type="noConversion"/>
  </si>
  <si>
    <t>Categorization of collagen type I and II blend hydrogel using multipolarization SHG imaging with ResNet regression</t>
  </si>
  <si>
    <t>NOV 9</t>
  </si>
  <si>
    <r>
      <t xml:space="preserve">Nair, Anupama; Lin, Chun-Yu; Hsu, Feng-Chun; Wong, Ta-Hsiang; Chuang, Shu-Chun; Lin, Yi-Shan; Chen, Chung-Hwan*; Campagnola, Paul; </t>
    </r>
    <r>
      <rPr>
        <b/>
        <u/>
        <sz val="10"/>
        <color indexed="8"/>
        <rFont val="Times New Roman"/>
        <family val="1"/>
      </rPr>
      <t>Lien, Chi-Hsiang</t>
    </r>
    <r>
      <rPr>
        <sz val="10"/>
        <color indexed="8"/>
        <rFont val="Times New Roman"/>
        <family val="1"/>
      </rPr>
      <t>*; Chen, Shean-Jen*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</si>
  <si>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曾仕君</t>
    </r>
  </si>
  <si>
    <t>Microstructure and mechanical properties of 316L stainless steel of selected laser sintering</t>
    <phoneticPr fontId="5" type="noConversion"/>
  </si>
  <si>
    <t>Journal of Physics: Conference Series</t>
    <phoneticPr fontId="5" type="noConversion"/>
  </si>
  <si>
    <t>United Kingdom</t>
    <phoneticPr fontId="5" type="noConversion"/>
  </si>
  <si>
    <t>2631</t>
    <phoneticPr fontId="5" type="noConversion"/>
  </si>
  <si>
    <t>17426588</t>
    <phoneticPr fontId="5" type="noConversion"/>
  </si>
  <si>
    <t>1742-6596</t>
    <phoneticPr fontId="5" type="noConversion"/>
  </si>
  <si>
    <r>
      <t xml:space="preserve">J Lin, Y T Ye, H Y Lin, P S Wang, C A Wang, </t>
    </r>
    <r>
      <rPr>
        <b/>
        <u/>
        <sz val="10"/>
        <color theme="6" tint="-0.249977111117893"/>
        <rFont val="Times New Roman"/>
        <family val="1"/>
      </rPr>
      <t>S C Tseng</t>
    </r>
    <r>
      <rPr>
        <sz val="10"/>
        <color theme="6" tint="-0.249977111117893"/>
        <rFont val="Times New Roman"/>
        <family val="1"/>
      </rPr>
      <t>*</t>
    </r>
    <phoneticPr fontId="5" type="noConversion"/>
  </si>
  <si>
    <t>012017</t>
    <phoneticPr fontId="5" type="noConversion"/>
  </si>
  <si>
    <t>https://iopscience.iop.org/article/10.1088/1742-6596/2631/1/012017</t>
    <phoneticPr fontId="5" type="noConversion"/>
  </si>
  <si>
    <r>
      <rPr>
        <sz val="12"/>
        <color indexed="8"/>
        <rFont val="新細明體"/>
        <family val="1"/>
        <charset val="136"/>
      </rPr>
      <t>鄒仕豪</t>
    </r>
    <phoneticPr fontId="5" type="noConversion"/>
  </si>
  <si>
    <t>Numerical Study on the Granular Flow and Heat Transfer of a Calcium Looping CO2 Capture System</t>
  </si>
  <si>
    <t>CHEMICAL ENGINEERING &amp; TECHNOLOGY</t>
  </si>
  <si>
    <t>0930-7516</t>
  </si>
  <si>
    <t>1521-4125</t>
  </si>
  <si>
    <t>Chou, Shih-Hao; Chen, Yi-Shun; Hsiau, Shu-San; Liu, Shang-Yu</t>
  </si>
  <si>
    <t>2100-2109</t>
  </si>
  <si>
    <r>
      <rPr>
        <sz val="12"/>
        <color indexed="8"/>
        <rFont val="新細明體"/>
        <family val="1"/>
        <charset val="136"/>
      </rPr>
      <t>潘國興</t>
    </r>
    <phoneticPr fontId="5" type="noConversion"/>
  </si>
  <si>
    <t>Polarimetric imaging combining optical parameters for classification of mice non-melanoma skin cancer tissue using machine learning</t>
  </si>
  <si>
    <t>HELIYON</t>
  </si>
  <si>
    <t>2405-8440</t>
  </si>
  <si>
    <r>
      <t xml:space="preserve">Pham, Thi-Thu-Hien*; Luu, Thanh-Ngan; Nguyen, Thao-Vi; Huynh, Ngoc-Trinh; </t>
    </r>
    <r>
      <rPr>
        <b/>
        <u/>
        <sz val="10"/>
        <color indexed="8"/>
        <rFont val="Times New Roman"/>
        <family val="1"/>
      </rPr>
      <t>Phan, Quoc-Hung</t>
    </r>
    <r>
      <rPr>
        <sz val="10"/>
        <color indexed="8"/>
        <rFont val="Times New Roman"/>
        <family val="1"/>
      </rPr>
      <t>; Le, Thanh-Hai*</t>
    </r>
    <phoneticPr fontId="5" type="noConversion"/>
  </si>
  <si>
    <t>e22081</t>
  </si>
  <si>
    <r>
      <rPr>
        <sz val="12"/>
        <color indexed="8"/>
        <rFont val="新細明體"/>
        <family val="1"/>
        <charset val="136"/>
      </rPr>
      <t>潘國興
唐士雄</t>
    </r>
    <r>
      <rPr>
        <sz val="12"/>
        <color indexed="8"/>
        <rFont val="Times New Roman"/>
        <family val="1"/>
      </rPr>
      <t>*</t>
    </r>
    <phoneticPr fontId="5" type="noConversion"/>
  </si>
  <si>
    <t>Ballistic spin transport in DC-bias single top gate p-type narrow channel device with Zeeman-Rashba effects</t>
  </si>
  <si>
    <t>PHYSICA B-CONDENSED MATTER</t>
  </si>
  <si>
    <t>0921-4526</t>
  </si>
  <si>
    <t>1873-2135</t>
  </si>
  <si>
    <r>
      <t xml:space="preserve">Xu, Hao-Xu; </t>
    </r>
    <r>
      <rPr>
        <b/>
        <u/>
        <sz val="10"/>
        <color indexed="8"/>
        <rFont val="Times New Roman"/>
        <family val="1"/>
      </rPr>
      <t>Phan, Quoc-Hung</t>
    </r>
    <r>
      <rPr>
        <sz val="10"/>
        <color indexed="8"/>
        <rFont val="Times New Roman"/>
        <family val="1"/>
      </rPr>
      <t xml:space="preserve">; Abdullah, Nzar Rauf; Gudmundsson, Vidar; </t>
    </r>
    <r>
      <rPr>
        <b/>
        <u/>
        <sz val="10"/>
        <color indexed="8"/>
        <rFont val="Times New Roman"/>
        <family val="1"/>
      </rPr>
      <t>Tang, Chi-Shung*</t>
    </r>
    <phoneticPr fontId="5" type="noConversion"/>
  </si>
  <si>
    <t>Spin quantum transport in double top-gate system</t>
  </si>
  <si>
    <t>CHINESE JOURNAL OF PHYSICS</t>
  </si>
  <si>
    <t>0577-9073</t>
  </si>
  <si>
    <r>
      <t xml:space="preserve">Liao, Yuan-Fu; </t>
    </r>
    <r>
      <rPr>
        <b/>
        <u/>
        <sz val="10"/>
        <color indexed="8"/>
        <rFont val="Times New Roman"/>
        <family val="1"/>
      </rPr>
      <t>Phan, Quoc-Hung</t>
    </r>
    <r>
      <rPr>
        <sz val="10"/>
        <color indexed="8"/>
        <rFont val="Times New Roman"/>
        <family val="1"/>
      </rPr>
      <t xml:space="preserve">; </t>
    </r>
    <r>
      <rPr>
        <b/>
        <u/>
        <sz val="10"/>
        <color indexed="8"/>
        <rFont val="Times New Roman"/>
        <family val="1"/>
      </rPr>
      <t>Tang, Chi-Shung*</t>
    </r>
    <r>
      <rPr>
        <sz val="10"/>
        <color indexed="8"/>
        <rFont val="Times New Roman"/>
        <family val="1"/>
      </rPr>
      <t>; Abdullah, Nzar Rauf; Kaun, Chao-Cheng; Gudmundsson, Vidar</t>
    </r>
    <phoneticPr fontId="5" type="noConversion"/>
  </si>
  <si>
    <t>15-21</t>
  </si>
  <si>
    <r>
      <rPr>
        <sz val="12"/>
        <color indexed="8"/>
        <rFont val="新細明體"/>
        <family val="1"/>
        <charset val="136"/>
      </rPr>
      <t>潘國興</t>
    </r>
    <r>
      <rPr>
        <sz val="12"/>
        <color indexed="8"/>
        <rFont val="Times New Roman"/>
        <family val="1"/>
      </rPr>
      <t>*</t>
    </r>
    <phoneticPr fontId="5" type="noConversion"/>
  </si>
  <si>
    <t>Evaluation of optical features of fibronectin fibrils by backscattering polarization imaging</t>
  </si>
  <si>
    <t>OPTIK</t>
  </si>
  <si>
    <t>0030-4026</t>
  </si>
  <si>
    <t>1618-1336</t>
  </si>
  <si>
    <r>
      <t xml:space="preserve">Nguyen, Thao-Vi; Nguyen, The-Hiep; Nguyen, Ngoc Bao-Tran; Huynh, Chan-Khon; Le, Thanh-Hai; </t>
    </r>
    <r>
      <rPr>
        <b/>
        <u/>
        <sz val="10"/>
        <color indexed="8"/>
        <rFont val="Times New Roman"/>
        <family val="1"/>
      </rPr>
      <t>Phan, Quoc-Hung</t>
    </r>
    <r>
      <rPr>
        <sz val="10"/>
        <color indexed="8"/>
        <rFont val="Times New Roman"/>
        <family val="1"/>
      </rPr>
      <t>*; Pham, Thi-Thu-Hien*</t>
    </r>
    <phoneticPr fontId="5" type="noConversion"/>
  </si>
  <si>
    <r>
      <rPr>
        <sz val="12"/>
        <color indexed="8"/>
        <rFont val="新細明體"/>
        <family val="1"/>
        <charset val="136"/>
      </rPr>
      <t>潘國興</t>
    </r>
    <r>
      <rPr>
        <sz val="12"/>
        <color indexed="8"/>
        <rFont val="Times New Roman"/>
        <family val="1"/>
      </rPr>
      <t xml:space="preserve">*
</t>
    </r>
    <r>
      <rPr>
        <sz val="12"/>
        <color indexed="8"/>
        <rFont val="新細明體"/>
        <family val="1"/>
        <charset val="136"/>
      </rPr>
      <t>連啓翔</t>
    </r>
    <phoneticPr fontId="5" type="noConversion"/>
  </si>
  <si>
    <t>Effects of graphene layer addition on sensitivity of surface plasmon resonance sensor for immunoglobulin M detection</t>
  </si>
  <si>
    <t>OPTICS AND LASERS IN ENGINEERING</t>
  </si>
  <si>
    <t>0143-8166</t>
  </si>
  <si>
    <t>1873-0302</t>
  </si>
  <si>
    <r>
      <rPr>
        <b/>
        <u/>
        <sz val="10"/>
        <color indexed="8"/>
        <rFont val="Times New Roman"/>
        <family val="1"/>
      </rPr>
      <t>Phan, Quoc-Hung*</t>
    </r>
    <r>
      <rPr>
        <sz val="10"/>
        <color indexed="8"/>
        <rFont val="Times New Roman"/>
        <family val="1"/>
      </rPr>
      <t xml:space="preserve">; Dinh, Quoc-Thinh; Chen, Hsian-Min; </t>
    </r>
    <r>
      <rPr>
        <b/>
        <u/>
        <sz val="10"/>
        <color indexed="8"/>
        <rFont val="Times New Roman"/>
        <family val="1"/>
      </rPr>
      <t>Lien, Chi-Hsiang</t>
    </r>
    <r>
      <rPr>
        <sz val="10"/>
        <color indexed="8"/>
        <rFont val="Times New Roman"/>
        <family val="1"/>
      </rPr>
      <t>; Pham, Thi-Thu-Hien</t>
    </r>
    <phoneticPr fontId="5" type="noConversion"/>
  </si>
  <si>
    <r>
      <rPr>
        <sz val="12"/>
        <color indexed="8"/>
        <rFont val="新細明體"/>
        <family val="1"/>
        <charset val="136"/>
      </rPr>
      <t>潘國興</t>
    </r>
    <r>
      <rPr>
        <sz val="12"/>
        <color indexed="8"/>
        <rFont val="Times New Roman"/>
        <family val="1"/>
      </rPr>
      <t xml:space="preserve">*
</t>
    </r>
    <r>
      <rPr>
        <sz val="12"/>
        <color indexed="8"/>
        <rFont val="新細明體"/>
        <family val="1"/>
        <charset val="136"/>
      </rPr>
      <t>連啓翔</t>
    </r>
    <r>
      <rPr>
        <sz val="12"/>
        <color indexed="8"/>
        <rFont val="Times New Roman"/>
        <family val="1"/>
      </rPr>
      <t xml:space="preserve">*
</t>
    </r>
    <r>
      <rPr>
        <sz val="12"/>
        <color indexed="8"/>
        <rFont val="新細明體"/>
        <family val="1"/>
        <charset val="136"/>
      </rPr>
      <t>侯帝光</t>
    </r>
    <phoneticPr fontId="5" type="noConversion"/>
  </si>
  <si>
    <t>Classification of Tomato Fruit Using Yolov5 and Convolutional Neural Network Models</t>
  </si>
  <si>
    <t>PLANTS-BASEL</t>
  </si>
  <si>
    <t>2223-7747</t>
  </si>
  <si>
    <r>
      <rPr>
        <b/>
        <u/>
        <sz val="10"/>
        <color indexed="8"/>
        <rFont val="Times New Roman"/>
        <family val="1"/>
      </rPr>
      <t>Phan, Quoc-Hung*</t>
    </r>
    <r>
      <rPr>
        <sz val="10"/>
        <color indexed="8"/>
        <rFont val="Times New Roman"/>
        <family val="1"/>
      </rPr>
      <t xml:space="preserve">; Nguyen, Van-Tung; </t>
    </r>
    <r>
      <rPr>
        <b/>
        <u/>
        <sz val="10"/>
        <color indexed="8"/>
        <rFont val="Times New Roman"/>
        <family val="1"/>
      </rPr>
      <t>Lien, Chi-Hsiang*</t>
    </r>
    <r>
      <rPr>
        <sz val="10"/>
        <color indexed="8"/>
        <rFont val="Times New Roman"/>
        <family val="1"/>
      </rPr>
      <t xml:space="preserve">; Duong, The-Phong; </t>
    </r>
    <r>
      <rPr>
        <b/>
        <u/>
        <sz val="10"/>
        <color indexed="8"/>
        <rFont val="Times New Roman"/>
        <family val="1"/>
      </rPr>
      <t>Hou, Max Ti-Kuang</t>
    </r>
    <r>
      <rPr>
        <sz val="10"/>
        <color indexed="8"/>
        <rFont val="Times New Roman"/>
        <family val="1"/>
      </rPr>
      <t>; Le, Ngoc-Bich</t>
    </r>
    <phoneticPr fontId="5" type="noConversion"/>
  </si>
  <si>
    <r>
      <rPr>
        <sz val="12"/>
        <color indexed="8"/>
        <rFont val="新細明體"/>
        <family val="1"/>
        <charset val="136"/>
      </rPr>
      <t>蔡發達
潘國興
連啓翔</t>
    </r>
    <phoneticPr fontId="5" type="noConversion"/>
  </si>
  <si>
    <t>Tomato Fruit Detection Using Modified Yolov5m Model with Convolutional Neural Networks</t>
  </si>
  <si>
    <r>
      <rPr>
        <b/>
        <u/>
        <sz val="10"/>
        <color indexed="8"/>
        <rFont val="Times New Roman"/>
        <family val="1"/>
      </rPr>
      <t>Tsai, Fa-Ta</t>
    </r>
    <r>
      <rPr>
        <sz val="10"/>
        <color indexed="8"/>
        <rFont val="Times New Roman"/>
        <family val="1"/>
      </rPr>
      <t xml:space="preserve">; Nguyen, Van-Tung; Duong, The-Phong; </t>
    </r>
    <r>
      <rPr>
        <b/>
        <u/>
        <sz val="10"/>
        <color indexed="8"/>
        <rFont val="Times New Roman"/>
        <family val="1"/>
      </rPr>
      <t>Phan, Quoc-Hung*</t>
    </r>
    <r>
      <rPr>
        <sz val="10"/>
        <color indexed="8"/>
        <rFont val="Times New Roman"/>
        <family val="1"/>
      </rPr>
      <t xml:space="preserve">; </t>
    </r>
    <r>
      <rPr>
        <b/>
        <u/>
        <sz val="10"/>
        <color indexed="8"/>
        <rFont val="Times New Roman"/>
        <family val="1"/>
      </rPr>
      <t>Lien, Chi-Hsiang*</t>
    </r>
    <phoneticPr fontId="5" type="noConversion"/>
  </si>
  <si>
    <r>
      <rPr>
        <b/>
        <sz val="12"/>
        <color indexed="8"/>
        <rFont val="新細明體"/>
        <family val="1"/>
        <charset val="136"/>
      </rPr>
      <t>機械工程學系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</si>
  <si>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24</t>
    </r>
    <r>
      <rPr>
        <sz val="12"/>
        <color rgb="FF000000"/>
        <rFont val="新細明體"/>
        <family val="1"/>
        <charset val="136"/>
      </rPr>
      <t>、</t>
    </r>
    <r>
      <rPr>
        <sz val="12"/>
        <color rgb="FF000000"/>
        <rFont val="Times New Roman"/>
        <family val="1"/>
      </rPr>
      <t>EI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新細明體"/>
        <family val="1"/>
        <charset val="136"/>
      </rPr>
      <t>、其他：</t>
    </r>
    <r>
      <rPr>
        <sz val="12"/>
        <color rgb="FF000000"/>
        <rFont val="Times New Roman"/>
        <family val="1"/>
      </rPr>
      <t>1</t>
    </r>
    <phoneticPr fontId="5" type="noConversion"/>
  </si>
  <si>
    <r>
      <rPr>
        <sz val="12"/>
        <color indexed="8"/>
        <rFont val="新細明體"/>
        <family val="1"/>
        <charset val="136"/>
      </rPr>
      <t>環境與安全衛生工程學系</t>
    </r>
    <phoneticPr fontId="5" type="noConversion"/>
  </si>
  <si>
    <r>
      <rPr>
        <sz val="12"/>
        <color indexed="8"/>
        <rFont val="新細明體"/>
        <family val="1"/>
        <charset val="136"/>
      </rPr>
      <t>朱韻如</t>
    </r>
    <phoneticPr fontId="5" type="noConversion"/>
  </si>
  <si>
    <t>A novel pollution index to assess the metal bioavailability and ecological risks in sediments</t>
  </si>
  <si>
    <r>
      <t xml:space="preserve">Chen, Chih-Feng; Lim, Yee Cheng; </t>
    </r>
    <r>
      <rPr>
        <b/>
        <u/>
        <sz val="10"/>
        <color indexed="8"/>
        <rFont val="Times New Roman"/>
        <family val="1"/>
      </rPr>
      <t>Ju, Yun-Ru</t>
    </r>
    <r>
      <rPr>
        <sz val="10"/>
        <color indexed="8"/>
        <rFont val="Times New Roman"/>
        <family val="1"/>
      </rPr>
      <t>; Albarico, Frank Paolo Jay B.; Chen, Chiu-Wen*; Dong, Cheng-Di</t>
    </r>
    <phoneticPr fontId="5" type="noConversion"/>
  </si>
  <si>
    <r>
      <rPr>
        <sz val="12"/>
        <color rgb="FF000000"/>
        <rFont val="微軟正黑體"/>
        <family val="1"/>
        <charset val="136"/>
      </rPr>
      <t>環境與安全衛生</t>
    </r>
    <r>
      <rPr>
        <sz val="12"/>
        <color indexed="8"/>
        <rFont val="新細明體"/>
        <family val="1"/>
        <charset val="136"/>
      </rPr>
      <t>工程學系</t>
    </r>
    <phoneticPr fontId="5" type="noConversion"/>
  </si>
  <si>
    <t>Comprehensive assessment of metals and organic pollutants in pelagic fishing port sediments</t>
  </si>
  <si>
    <r>
      <t xml:space="preserve">Chen, Chih-Feng; Lee, Shu-Hui; </t>
    </r>
    <r>
      <rPr>
        <b/>
        <u/>
        <sz val="10"/>
        <color indexed="8"/>
        <rFont val="Times New Roman"/>
        <family val="1"/>
      </rPr>
      <t>Ju, Yun-Ru</t>
    </r>
    <r>
      <rPr>
        <sz val="10"/>
        <color indexed="8"/>
        <rFont val="Times New Roman"/>
        <family val="1"/>
      </rPr>
      <t>; Chen, Chiu-Wen*; Dong, Cheng-Di*</t>
    </r>
    <phoneticPr fontId="5" type="noConversion"/>
  </si>
  <si>
    <t>Microplastics in coastal farmed oyster (Crassostrea angulata) shells: Abundance, characteristics, and diversity</t>
  </si>
  <si>
    <r>
      <t>Chen, Chih-Feng;</t>
    </r>
    <r>
      <rPr>
        <b/>
        <u/>
        <sz val="10"/>
        <color indexed="8"/>
        <rFont val="Times New Roman"/>
        <family val="1"/>
      </rPr>
      <t xml:space="preserve"> Ju, Yun-Ru</t>
    </r>
    <r>
      <rPr>
        <sz val="10"/>
        <color indexed="8"/>
        <rFont val="Times New Roman"/>
        <family val="1"/>
      </rPr>
      <t>; Lim, Yee Cheng; Wang, Ming-Huang; Chen, Chiu-Wen*; Dong, Cheng-Di*</t>
    </r>
    <phoneticPr fontId="5" type="noConversion"/>
  </si>
  <si>
    <t>Microplastics in coral reef sediments underestimated? They may hide in biominerals</t>
  </si>
  <si>
    <t>SCIENCE OF THE TOTAL ENVIRONMENT</t>
  </si>
  <si>
    <t>NOV 15</t>
  </si>
  <si>
    <t>0048-9697</t>
  </si>
  <si>
    <t>1879-1026</t>
  </si>
  <si>
    <r>
      <t xml:space="preserve">Chen, Chih-Feng; </t>
    </r>
    <r>
      <rPr>
        <b/>
        <u/>
        <sz val="10"/>
        <color indexed="8"/>
        <rFont val="Times New Roman"/>
        <family val="1"/>
      </rPr>
      <t>Ju, Yun-Ru</t>
    </r>
    <r>
      <rPr>
        <sz val="10"/>
        <color indexed="8"/>
        <rFont val="Times New Roman"/>
        <family val="1"/>
      </rPr>
      <t>; Chen, Chiu-Wen; Albarico, Frank Paolo Jay B.; Lim, Yee Cheng; Ke, Chongtai; Cheng, Yu-Rong; Dong, Cheng-Di*</t>
    </r>
    <phoneticPr fontId="5" type="noConversion"/>
  </si>
  <si>
    <r>
      <rPr>
        <sz val="12"/>
        <color indexed="8"/>
        <rFont val="新細明體"/>
        <family val="1"/>
        <charset val="136"/>
      </rPr>
      <t>郭家宏</t>
    </r>
    <r>
      <rPr>
        <sz val="12"/>
        <color indexed="8"/>
        <rFont val="Times New Roman"/>
        <family val="1"/>
      </rPr>
      <t>*</t>
    </r>
    <phoneticPr fontId="5" type="noConversion"/>
  </si>
  <si>
    <t>Agglomeration-influenced transformation of heavy metals in gas-solid phases during simulated sewage sludge co-incineration: Effects of phosphorus and operating temperature</t>
  </si>
  <si>
    <t>FEB 1</t>
  </si>
  <si>
    <r>
      <t xml:space="preserve">Lin, Kunsen; Zhao, Youcai; </t>
    </r>
    <r>
      <rPr>
        <b/>
        <u/>
        <sz val="10"/>
        <color indexed="8"/>
        <rFont val="Times New Roman"/>
        <family val="1"/>
      </rPr>
      <t>Kuo, Jia-Hong*</t>
    </r>
    <r>
      <rPr>
        <sz val="10"/>
        <color indexed="8"/>
        <rFont val="Times New Roman"/>
        <family val="1"/>
      </rPr>
      <t>; Lin, Chiou-Liang</t>
    </r>
    <phoneticPr fontId="5" type="noConversion"/>
  </si>
  <si>
    <t>Artificial intelligence prediction and thermodynamic analysis on particle agglomeration/defluidization during waste incineration: Effect of sand bed composition and agglomeration indices</t>
  </si>
  <si>
    <t>POWDER TECHNOLOGY</t>
  </si>
  <si>
    <t>0032-5910</t>
  </si>
  <si>
    <t>1873-328X</t>
  </si>
  <si>
    <r>
      <t xml:space="preserve">Wu, Fangfang; Han, Yeju; Lin, Kunsen; Lin, Chiou-Liang; </t>
    </r>
    <r>
      <rPr>
        <b/>
        <u/>
        <sz val="10"/>
        <color indexed="8"/>
        <rFont val="Times New Roman"/>
        <family val="1"/>
      </rPr>
      <t>Kuo, Jia-Hong</t>
    </r>
    <r>
      <rPr>
        <u/>
        <sz val="10"/>
        <color indexed="8"/>
        <rFont val="Times New Roman"/>
        <family val="1"/>
      </rPr>
      <t>*</t>
    </r>
    <phoneticPr fontId="5" type="noConversion"/>
  </si>
  <si>
    <t>Data-driven models applying in household hazardous waste: Amount prediction and classification in Shanghai</t>
  </si>
  <si>
    <r>
      <t xml:space="preserve">Lin, Kunsen;* Zhao, Youcai; </t>
    </r>
    <r>
      <rPr>
        <b/>
        <u/>
        <sz val="10"/>
        <color indexed="8"/>
        <rFont val="Times New Roman"/>
        <family val="1"/>
      </rPr>
      <t>Kuo, Jia-hong*</t>
    </r>
    <phoneticPr fontId="5" type="noConversion"/>
  </si>
  <si>
    <t>Data-driven models employed to waste plastic in China: Generation, classification, and environmental assessment</t>
  </si>
  <si>
    <t>JOURNAL OF INDUSTRIAL ECOLOGY</t>
  </si>
  <si>
    <t>1088-1980</t>
  </si>
  <si>
    <t>1530-9290</t>
  </si>
  <si>
    <r>
      <t>Lin, Kunsen; Zhao, Youcai*; Zhang, Meilan; Shi, Wenjie;</t>
    </r>
    <r>
      <rPr>
        <b/>
        <u/>
        <sz val="10"/>
        <color indexed="8"/>
        <rFont val="Times New Roman"/>
        <family val="1"/>
      </rPr>
      <t xml:space="preserve"> Kuo, Jia-Hong*</t>
    </r>
    <phoneticPr fontId="5" type="noConversion"/>
  </si>
  <si>
    <t>170-181</t>
  </si>
  <si>
    <r>
      <rPr>
        <sz val="12"/>
        <color theme="6" tint="-0.249977111117893"/>
        <rFont val="微軟正黑體"/>
        <family val="2"/>
        <charset val="136"/>
      </rPr>
      <t>環境與安全衛生工程學系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</si>
  <si>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黃心亮</t>
    </r>
  </si>
  <si>
    <t>Comparative study of Ti‑alkaline biochar and Ti‑acidic biochar photocatalysts for degradation of methyl orange</t>
    <phoneticPr fontId="5" type="noConversion"/>
  </si>
  <si>
    <t>Clean Technologies and Environmental Policy</t>
  </si>
  <si>
    <t>25</t>
    <phoneticPr fontId="5" type="noConversion"/>
  </si>
  <si>
    <t>1618-954X</t>
    <phoneticPr fontId="5" type="noConversion"/>
  </si>
  <si>
    <t>1618-9558</t>
    <phoneticPr fontId="5" type="noConversion"/>
  </si>
  <si>
    <r>
      <rPr>
        <b/>
        <u/>
        <sz val="10"/>
        <color theme="6" tint="-0.249977111117893"/>
        <rFont val="Times New Roman"/>
        <family val="1"/>
      </rPr>
      <t>H.‑L. Huang</t>
    </r>
    <r>
      <rPr>
        <sz val="10"/>
        <color theme="6" tint="-0.249977111117893"/>
        <rFont val="Times New Roman"/>
        <family val="1"/>
      </rPr>
      <t>*, Z.‑H. Huang, W.‑J. Zhou</t>
    </r>
    <phoneticPr fontId="5" type="noConversion"/>
  </si>
  <si>
    <t>1069-1077</t>
    <phoneticPr fontId="5" type="noConversion"/>
  </si>
  <si>
    <t>https://link.springer.com/article/10.1007/s10098-022-02426-7</t>
    <phoneticPr fontId="5" type="noConversion"/>
  </si>
  <si>
    <r>
      <rPr>
        <sz val="12"/>
        <color indexed="8"/>
        <rFont val="新細明體"/>
        <family val="1"/>
        <charset val="136"/>
      </rPr>
      <t>黃心亮</t>
    </r>
    <phoneticPr fontId="5" type="noConversion"/>
  </si>
  <si>
    <t>High-Temperature Syngas Desulfurization and Particulate Filtration by ZnO/Ceramic Filters</t>
    <phoneticPr fontId="5" type="noConversion"/>
  </si>
  <si>
    <r>
      <t xml:space="preserve">Wang, T. -C; Wei, Ling-Wei; </t>
    </r>
    <r>
      <rPr>
        <b/>
        <u/>
        <sz val="10"/>
        <color indexed="8"/>
        <rFont val="Times New Roman"/>
        <family val="1"/>
      </rPr>
      <t>Huang, H. -L</t>
    </r>
    <r>
      <rPr>
        <sz val="10"/>
        <color indexed="8"/>
        <rFont val="Times New Roman"/>
        <family val="1"/>
      </rPr>
      <t>; Lin, Kuen-Song*; Wang, H. Paul*</t>
    </r>
    <phoneticPr fontId="5" type="noConversion"/>
  </si>
  <si>
    <t>13813-13818</t>
    <phoneticPr fontId="5" type="noConversion"/>
  </si>
  <si>
    <t>https://pubs.acs.org/doi/10.1021/acsomega.2c08260</t>
  </si>
  <si>
    <r>
      <rPr>
        <sz val="12"/>
        <color indexed="8"/>
        <rFont val="新細明體"/>
        <family val="1"/>
        <charset val="136"/>
      </rPr>
      <t xml:space="preserve">黃鈺芳
</t>
    </r>
    <r>
      <rPr>
        <sz val="12"/>
        <color indexed="8"/>
        <rFont val="Times New Roman"/>
        <family val="1"/>
      </rPr>
      <t>(112.2</t>
    </r>
    <r>
      <rPr>
        <sz val="12"/>
        <color indexed="8"/>
        <rFont val="新細明體"/>
        <family val="1"/>
        <charset val="136"/>
      </rPr>
      <t>轉任陽明交通大學</t>
    </r>
    <r>
      <rPr>
        <sz val="12"/>
        <color indexed="8"/>
        <rFont val="Times New Roman"/>
        <family val="1"/>
      </rPr>
      <t>)</t>
    </r>
    <phoneticPr fontId="5" type="noConversion"/>
  </si>
  <si>
    <t>Study of urinary mercapturic acids as biomarkers of human acrylonitrile exposure</t>
  </si>
  <si>
    <t>TOXICOLOGY LETTERS</t>
  </si>
  <si>
    <t>IRELAND</t>
    <phoneticPr fontId="5" type="noConversion"/>
  </si>
  <si>
    <t>JAN 15</t>
  </si>
  <si>
    <t>0378-4274</t>
  </si>
  <si>
    <t>1879-3169</t>
  </si>
  <si>
    <r>
      <t>Wu, Kuen-Yuh; Wu, Chia-Fang; Luo, Yu-Syuan</t>
    </r>
    <r>
      <rPr>
        <b/>
        <u/>
        <sz val="10"/>
        <color indexed="8"/>
        <rFont val="Times New Roman"/>
        <family val="1"/>
      </rPr>
      <t>; Huang, Yu-Fang</t>
    </r>
    <r>
      <rPr>
        <sz val="10"/>
        <color indexed="8"/>
        <rFont val="Times New Roman"/>
        <family val="1"/>
      </rPr>
      <t>; Uang, Shi-Nian; Lee, Yen-Yi; Chiang, Su-Yin</t>
    </r>
    <phoneticPr fontId="5" type="noConversion"/>
  </si>
  <si>
    <t>141-147</t>
  </si>
  <si>
    <r>
      <rPr>
        <b/>
        <sz val="12"/>
        <color indexed="8"/>
        <rFont val="新細明體"/>
        <family val="1"/>
        <charset val="136"/>
      </rPr>
      <t>環境與安全衛生工程學系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</si>
  <si>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rgb="FF000000"/>
        <rFont val="新細明體"/>
        <family val="1"/>
        <charset val="136"/>
      </rPr>
      <t>：11</t>
    </r>
    <phoneticPr fontId="5" type="noConversion"/>
  </si>
  <si>
    <r>
      <rPr>
        <sz val="12"/>
        <color indexed="8"/>
        <rFont val="新細明體"/>
        <family val="1"/>
        <charset val="136"/>
      </rPr>
      <t>工業設計學系</t>
    </r>
    <phoneticPr fontId="5" type="noConversion"/>
  </si>
  <si>
    <r>
      <rPr>
        <sz val="12"/>
        <color indexed="8"/>
        <rFont val="新細明體"/>
        <family val="1"/>
        <charset val="136"/>
      </rPr>
      <t>方裕民</t>
    </r>
    <r>
      <rPr>
        <sz val="12"/>
        <color indexed="8"/>
        <rFont val="Times New Roman"/>
        <family val="1"/>
      </rPr>
      <t>*</t>
    </r>
    <phoneticPr fontId="5" type="noConversion"/>
  </si>
  <si>
    <t>Comparisons of Emotional Responses, Flow Experiences, and Operational Performances in Traditional Parametric Computer-Aided Design Modeling and Virtual-Reality Free-Form Modeling</t>
  </si>
  <si>
    <t>APPLIED SCIENCES-BASEL</t>
  </si>
  <si>
    <t>MAY 28</t>
  </si>
  <si>
    <t>2076-3417</t>
  </si>
  <si>
    <r>
      <rPr>
        <b/>
        <u/>
        <sz val="10"/>
        <color indexed="8"/>
        <rFont val="Times New Roman"/>
        <family val="1"/>
      </rPr>
      <t>Fang, Yu-Min*</t>
    </r>
    <r>
      <rPr>
        <sz val="10"/>
        <color indexed="8"/>
        <rFont val="Times New Roman"/>
        <family val="1"/>
      </rPr>
      <t>; Kao, Tzu-Lin</t>
    </r>
    <phoneticPr fontId="5" type="noConversion"/>
  </si>
  <si>
    <r>
      <rPr>
        <b/>
        <sz val="12"/>
        <color rgb="FF000000"/>
        <rFont val="微軟正黑體"/>
        <family val="1"/>
        <charset val="136"/>
      </rPr>
      <t>工業設計學系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</si>
  <si>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1</t>
    </r>
    <phoneticPr fontId="5" type="noConversion"/>
  </si>
  <si>
    <r>
      <rPr>
        <sz val="12"/>
        <color indexed="8"/>
        <rFont val="新細明體"/>
        <family val="1"/>
        <charset val="136"/>
      </rPr>
      <t>建築學系</t>
    </r>
    <phoneticPr fontId="5" type="noConversion"/>
  </si>
  <si>
    <r>
      <rPr>
        <sz val="12"/>
        <color indexed="8"/>
        <rFont val="新細明體"/>
        <family val="1"/>
        <charset val="136"/>
      </rPr>
      <t>林裕森</t>
    </r>
    <phoneticPr fontId="5" type="noConversion"/>
  </si>
  <si>
    <t>Strategies on Uniformity Lighting in Office Space under Energy-Saving Environment</t>
  </si>
  <si>
    <t>BUILDINGS</t>
  </si>
  <si>
    <t>2075-5309</t>
  </si>
  <si>
    <r>
      <rPr>
        <b/>
        <u/>
        <sz val="10"/>
        <color indexed="8"/>
        <rFont val="Times New Roman"/>
        <family val="1"/>
      </rPr>
      <t>Lin, Yusen</t>
    </r>
    <r>
      <rPr>
        <sz val="10"/>
        <color indexed="8"/>
        <rFont val="Times New Roman"/>
        <family val="1"/>
      </rPr>
      <t>; Chen, Cheng-Chen*</t>
    </r>
    <phoneticPr fontId="5" type="noConversion"/>
  </si>
  <si>
    <t>Strategies on Visual Display Terminal Lighting in Office Space under Energy-Saving Environment</t>
  </si>
  <si>
    <r>
      <rPr>
        <b/>
        <u/>
        <sz val="10"/>
        <color indexed="8"/>
        <rFont val="Times New Roman"/>
        <family val="1"/>
      </rPr>
      <t>Lin, Yusen</t>
    </r>
    <r>
      <rPr>
        <sz val="10"/>
        <color indexed="8"/>
        <rFont val="Times New Roman"/>
        <family val="1"/>
      </rPr>
      <t>*; Chen, Cheng-Chen*; Gandomi, Yasser Ashraf</t>
    </r>
    <phoneticPr fontId="5" type="noConversion"/>
  </si>
  <si>
    <r>
      <rPr>
        <sz val="12"/>
        <color indexed="8"/>
        <rFont val="新細明體"/>
        <family val="1"/>
        <charset val="136"/>
      </rPr>
      <t>陳上元</t>
    </r>
    <r>
      <rPr>
        <sz val="12"/>
        <color indexed="8"/>
        <rFont val="Times New Roman"/>
        <family val="1"/>
      </rPr>
      <t>*</t>
    </r>
    <phoneticPr fontId="5" type="noConversion"/>
  </si>
  <si>
    <t>Emotion-reading Nursing Care Environment Based on Facial Expression Recognition</t>
  </si>
  <si>
    <t>SENSORS AND MATERIALS</t>
  </si>
  <si>
    <t>JAPAN</t>
    <phoneticPr fontId="5" type="noConversion"/>
  </si>
  <si>
    <t>0914-4935</t>
  </si>
  <si>
    <r>
      <rPr>
        <b/>
        <u/>
        <sz val="10"/>
        <color indexed="8"/>
        <rFont val="Times New Roman"/>
        <family val="1"/>
      </rPr>
      <t>Chen, Shang-Yuan</t>
    </r>
    <r>
      <rPr>
        <sz val="10"/>
        <color indexed="8"/>
        <rFont val="Times New Roman"/>
        <family val="1"/>
      </rPr>
      <t>; Chen, Chi-Chuan</t>
    </r>
    <phoneticPr fontId="5" type="noConversion"/>
  </si>
  <si>
    <t>1859-1869</t>
  </si>
  <si>
    <r>
      <rPr>
        <b/>
        <sz val="12"/>
        <color rgb="FF000000"/>
        <rFont val="微軟正黑體"/>
        <family val="1"/>
        <charset val="136"/>
      </rPr>
      <t>建築學系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</si>
  <si>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rgb="FF000000"/>
        <rFont val="微軟正黑體"/>
        <family val="1"/>
        <charset val="136"/>
      </rPr>
      <t>：</t>
    </r>
    <r>
      <rPr>
        <sz val="12"/>
        <color rgb="FF000000"/>
        <rFont val="Times New Roman"/>
        <family val="1"/>
      </rPr>
      <t>3</t>
    </r>
    <phoneticPr fontId="5" type="noConversion"/>
  </si>
  <si>
    <r>
      <rPr>
        <sz val="12"/>
        <color indexed="8"/>
        <rFont val="新細明體"/>
        <family val="1"/>
        <charset val="136"/>
      </rPr>
      <t>光電工程學系</t>
    </r>
    <phoneticPr fontId="5" type="noConversion"/>
  </si>
  <si>
    <r>
      <rPr>
        <sz val="12"/>
        <color indexed="8"/>
        <rFont val="新細明體"/>
        <family val="1"/>
        <charset val="136"/>
      </rPr>
      <t>卓俊佑</t>
    </r>
    <r>
      <rPr>
        <sz val="12"/>
        <color indexed="8"/>
        <rFont val="Times New Roman"/>
        <family val="1"/>
      </rPr>
      <t>*</t>
    </r>
    <phoneticPr fontId="5" type="noConversion"/>
  </si>
  <si>
    <t>Generating dual-wavelength VECSEL by selecting birefringence filter material and the application toward mid-infrared region via intracavity OPO</t>
  </si>
  <si>
    <t>JUL 17</t>
  </si>
  <si>
    <r>
      <t xml:space="preserve">Tsai, Shin-Lin; </t>
    </r>
    <r>
      <rPr>
        <b/>
        <u/>
        <sz val="10"/>
        <color indexed="8"/>
        <rFont val="Times New Roman"/>
        <family val="1"/>
      </rPr>
      <t>Cho, Chun-Yu*</t>
    </r>
    <phoneticPr fontId="5" type="noConversion"/>
  </si>
  <si>
    <t>24555-24565</t>
  </si>
  <si>
    <t>Low-threshold dual-wavelength CW mid-IR laser from shared intracavity quasi-phase-matched OPO</t>
  </si>
  <si>
    <t>OPTICS LETTERS</t>
  </si>
  <si>
    <t>0146-9592</t>
  </si>
  <si>
    <t>1539-4794</t>
  </si>
  <si>
    <r>
      <t xml:space="preserve">Chen, Bao-Te; Tsai, Shin-Lin; Wang, Xiang; Liang, Hsing-Chih; </t>
    </r>
    <r>
      <rPr>
        <b/>
        <u/>
        <sz val="10"/>
        <color indexed="8"/>
        <rFont val="Times New Roman"/>
        <family val="1"/>
      </rPr>
      <t>Cho, Chun-Yu</t>
    </r>
    <r>
      <rPr>
        <sz val="10"/>
        <color indexed="8"/>
        <rFont val="Times New Roman"/>
        <family val="1"/>
      </rPr>
      <t>*</t>
    </r>
    <phoneticPr fontId="5" type="noConversion"/>
  </si>
  <si>
    <t>1770-1773</t>
  </si>
  <si>
    <r>
      <rPr>
        <sz val="12"/>
        <color indexed="8"/>
        <rFont val="新細明體"/>
        <family val="1"/>
        <charset val="136"/>
      </rPr>
      <t>林奇鋒</t>
    </r>
    <phoneticPr fontId="5" type="noConversion"/>
  </si>
  <si>
    <t>High-Performance Deep-Blue OLEDs Harnessing Triplet-Triplet Annihilation Under Low Dopant Concentration</t>
  </si>
  <si>
    <t>ADVANCED PHOTONICS RESEARCH</t>
  </si>
  <si>
    <t>2699-9293</t>
  </si>
  <si>
    <r>
      <t xml:space="preserve">Chen, Chia-Hsun; Li, Yung-Shin; Fang, Shao-Cheng; Lin, Bo-Yen; Li, Che-Yu; Liao, Yu-Chan; Chen, Deng-Gao; Chen, Yi-Ru; Kung, Yu-Cheng; Wu, Chi-Chi; Lin, Yulin; Hung, Wen-Yi; Chiu, Tien-Lung; </t>
    </r>
    <r>
      <rPr>
        <b/>
        <u/>
        <sz val="10"/>
        <color indexed="8"/>
        <rFont val="Times New Roman"/>
        <family val="1"/>
      </rPr>
      <t>Lin, Chi-Feng</t>
    </r>
    <r>
      <rPr>
        <sz val="10"/>
        <color indexed="8"/>
        <rFont val="Times New Roman"/>
        <family val="1"/>
      </rPr>
      <t>; Li, Elise Y.; Guo, Tzung-Fang; Lee, Jiun-Haw*; Wong, Ken-Tsung*; Chou, Pi-Tai*</t>
    </r>
    <phoneticPr fontId="5" type="noConversion"/>
  </si>
  <si>
    <t>Organic light-emitting diodes with a single emissive layer of 3,6-di-tert-butyl-carbazolyl-disubstituted trifluoromethyl benzene showing an ultra-broad white electroluminescence spectrum</t>
  </si>
  <si>
    <t>DYES AND PIGMENTS</t>
  </si>
  <si>
    <t>0143-7208</t>
  </si>
  <si>
    <t>1873-3743</t>
  </si>
  <si>
    <r>
      <t xml:space="preserve">Keruckiene, Rasa; Lin, Bo-Yen; Chen, Chia-Hsun; Chu, Chun-Chieh; </t>
    </r>
    <r>
      <rPr>
        <b/>
        <u/>
        <sz val="10"/>
        <color indexed="8"/>
        <rFont val="Times New Roman"/>
        <family val="1"/>
      </rPr>
      <t>Lin, Chi-Feng</t>
    </r>
    <r>
      <rPr>
        <sz val="10"/>
        <color indexed="8"/>
        <rFont val="Times New Roman"/>
        <family val="1"/>
      </rPr>
      <t>; Volyniuk, Dmytro; Chiu, Tien-Lung*; Lee, Jiun-Haw*; Grazulevicius, Juozas V.*</t>
    </r>
    <phoneticPr fontId="5" type="noConversion"/>
  </si>
  <si>
    <t>Sensitivity of the hidden TADF to the linking topology of di-tert-butyl-carbazolyl and benzonitrile moieties in the molecules of emitters or hosts intended for efficient blue OLEDs</t>
  </si>
  <si>
    <t>JOURNAL OF PHOTOCHEMISTRY AND PHOTOBIOLOGY A-CHEMISTRY</t>
  </si>
  <si>
    <t>1010-6030</t>
  </si>
  <si>
    <t>1873-2666</t>
  </si>
  <si>
    <r>
      <t xml:space="preserve">Chen, Chia-Hsun; Lin, Kun-Rong; </t>
    </r>
    <r>
      <rPr>
        <b/>
        <u/>
        <sz val="10"/>
        <color indexed="8"/>
        <rFont val="Times New Roman"/>
        <family val="1"/>
      </rPr>
      <t>Lin, Chi-Feng</t>
    </r>
    <r>
      <rPr>
        <sz val="10"/>
        <color indexed="8"/>
        <rFont val="Times New Roman"/>
        <family val="1"/>
      </rPr>
      <t>; Starykov, Hryhorii; Bucinskas, Audrius; Gudeika, Dalius; Bezvikonnyi, Oleksandr; Simokaitiene, Jurate; Volyniuk, Dmytro; Grazulevicius, Juozas, V*; Lee, Jiun-Haw*; Chiu, Tien -Lung*</t>
    </r>
    <phoneticPr fontId="5" type="noConversion"/>
  </si>
  <si>
    <r>
      <rPr>
        <sz val="12"/>
        <color indexed="8"/>
        <rFont val="新細明體"/>
        <family val="1"/>
        <charset val="136"/>
      </rPr>
      <t>許正治</t>
    </r>
    <phoneticPr fontId="5" type="noConversion"/>
  </si>
  <si>
    <t>Design and Measurement of Microelectromechanical Three-Axis Magnetic Field Sensors Based on the CMOS Technique</t>
  </si>
  <si>
    <t>MICROMACHINES</t>
  </si>
  <si>
    <t>MAY 12</t>
  </si>
  <si>
    <t>2072-666X</t>
  </si>
  <si>
    <r>
      <t xml:space="preserve">Wu, Chi-Han; </t>
    </r>
    <r>
      <rPr>
        <b/>
        <u/>
        <sz val="10"/>
        <color indexed="8"/>
        <rFont val="Times New Roman"/>
        <family val="1"/>
      </rPr>
      <t>Hsu, Cheng-Chih</t>
    </r>
    <r>
      <rPr>
        <sz val="10"/>
        <color indexed="8"/>
        <rFont val="Times New Roman"/>
        <family val="1"/>
      </rPr>
      <t>; Tsai, Yao-Chuan; Lee, Chi-Yuan; Dai, Ching-Liang*</t>
    </r>
    <phoneticPr fontId="5" type="noConversion"/>
  </si>
  <si>
    <t>The Enzymatic Doped/Undoped Poly-Silicon Nanowire Sensor for Glucose Concentration Measurement</t>
  </si>
  <si>
    <t>SENSORS</t>
  </si>
  <si>
    <t>1424-8220</t>
  </si>
  <si>
    <r>
      <rPr>
        <b/>
        <u/>
        <sz val="10"/>
        <color indexed="8"/>
        <rFont val="Times New Roman"/>
        <family val="1"/>
      </rPr>
      <t>Hsu, Cheng-Chih</t>
    </r>
    <r>
      <rPr>
        <sz val="10"/>
        <color indexed="8"/>
        <rFont val="Times New Roman"/>
        <family val="1"/>
      </rPr>
      <t>; Ho, Wen-Kai; Wu, Chyan-Chyi; Dai, Ching-Liang*</t>
    </r>
    <phoneticPr fontId="5" type="noConversion"/>
  </si>
  <si>
    <r>
      <rPr>
        <sz val="12"/>
        <color indexed="8"/>
        <rFont val="新細明體"/>
        <family val="1"/>
        <charset val="136"/>
      </rPr>
      <t>許正治</t>
    </r>
    <r>
      <rPr>
        <sz val="12"/>
        <color indexed="8"/>
        <rFont val="Times New Roman"/>
        <family val="1"/>
      </rPr>
      <t xml:space="preserve">*
</t>
    </r>
    <r>
      <rPr>
        <sz val="12"/>
        <color indexed="8"/>
        <rFont val="新細明體"/>
        <family val="1"/>
        <charset val="136"/>
      </rPr>
      <t>李澄鈴</t>
    </r>
    <phoneticPr fontId="5" type="noConversion"/>
  </si>
  <si>
    <t>Enzymatic Glucose Fiber Sensor for Glucose Concentration Measurement with a Heterodyne Interferometry</t>
  </si>
  <si>
    <r>
      <rPr>
        <b/>
        <u/>
        <sz val="10"/>
        <color indexed="8"/>
        <rFont val="Times New Roman"/>
        <family val="1"/>
      </rPr>
      <t>Hsu, Cheng-Chih*</t>
    </r>
    <r>
      <rPr>
        <sz val="10"/>
        <color indexed="8"/>
        <rFont val="Times New Roman"/>
        <family val="1"/>
      </rPr>
      <t xml:space="preserve">; Chung, Wan-Yu; Chang, Chun-Yi; Wu, Chyan-Chyi; </t>
    </r>
    <r>
      <rPr>
        <b/>
        <u/>
        <sz val="10"/>
        <color indexed="8"/>
        <rFont val="Times New Roman"/>
        <family val="1"/>
      </rPr>
      <t>Lee, Cheng-Ling</t>
    </r>
    <phoneticPr fontId="5" type="noConversion"/>
  </si>
  <si>
    <r>
      <rPr>
        <sz val="12"/>
        <color indexed="8"/>
        <rFont val="新細明體"/>
        <family val="1"/>
        <charset val="136"/>
      </rPr>
      <t>黃素真</t>
    </r>
    <r>
      <rPr>
        <sz val="12"/>
        <color indexed="8"/>
        <rFont val="Times New Roman"/>
        <family val="1"/>
      </rPr>
      <t>*</t>
    </r>
    <phoneticPr fontId="5" type="noConversion"/>
  </si>
  <si>
    <t>A novel approach to fabricate high performance electrically tunable fiber device based on well-aligned liquid crystal- infiltrated hollow core fiber</t>
  </si>
  <si>
    <t>OPTICS AND LASER TECHNOLOGY</t>
  </si>
  <si>
    <t>0030-3992</t>
  </si>
  <si>
    <t>1879-2545</t>
  </si>
  <si>
    <r>
      <t xml:space="preserve">Su, Hsien-Pin; </t>
    </r>
    <r>
      <rPr>
        <b/>
        <u/>
        <sz val="10"/>
        <color indexed="8"/>
        <rFont val="Times New Roman"/>
        <family val="1"/>
      </rPr>
      <t>Hwang, Shug-June*</t>
    </r>
    <phoneticPr fontId="5" type="noConversion"/>
  </si>
  <si>
    <r>
      <rPr>
        <sz val="12"/>
        <color indexed="8"/>
        <rFont val="新細明體"/>
        <family val="1"/>
        <charset val="136"/>
      </rPr>
      <t>謝鴻志</t>
    </r>
    <r>
      <rPr>
        <sz val="12"/>
        <color indexed="8"/>
        <rFont val="Times New Roman"/>
        <family val="1"/>
      </rPr>
      <t>*</t>
    </r>
    <phoneticPr fontId="5" type="noConversion"/>
  </si>
  <si>
    <t>Designing Highly Precise Overlay Targets for Asymmetric Sidewall Structures Using Quasi-Periodic Line Widths and Finite-Difference Time-Domain Simulation</t>
    <phoneticPr fontId="5" type="noConversion"/>
  </si>
  <si>
    <t>MAY 4</t>
  </si>
  <si>
    <r>
      <rPr>
        <b/>
        <u/>
        <sz val="10"/>
        <color indexed="8"/>
        <rFont val="Times New Roman"/>
        <family val="1"/>
      </rPr>
      <t>Hsieh, Hung-Chih*</t>
    </r>
    <r>
      <rPr>
        <sz val="10"/>
        <color indexed="8"/>
        <rFont val="Times New Roman"/>
        <family val="1"/>
      </rPr>
      <t>; Wu, Meng-Rong; Huang, Xiang-Ting</t>
    </r>
    <phoneticPr fontId="5" type="noConversion"/>
  </si>
  <si>
    <t>Glucose Concentration Measurement by All-Grating-Based System</t>
  </si>
  <si>
    <t>APR 23</t>
  </si>
  <si>
    <r>
      <rPr>
        <b/>
        <u/>
        <sz val="10"/>
        <color indexed="8"/>
        <rFont val="Times New Roman"/>
        <family val="1"/>
      </rPr>
      <t>Hsieh, Hung-Chih*</t>
    </r>
    <r>
      <rPr>
        <sz val="10"/>
        <color indexed="8"/>
        <rFont val="Times New Roman"/>
        <family val="1"/>
      </rPr>
      <t>; Lu, Yi-Ming; Huang, Ke-Cheng</t>
    </r>
    <phoneticPr fontId="5" type="noConversion"/>
  </si>
  <si>
    <r>
      <rPr>
        <b/>
        <sz val="12"/>
        <color rgb="FF000000"/>
        <rFont val="微軟正黑體"/>
        <family val="1"/>
        <charset val="136"/>
      </rPr>
      <t>光電工程學系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</si>
  <si>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rgb="FF000000"/>
        <rFont val="微軟正黑體"/>
        <family val="1"/>
        <charset val="136"/>
      </rPr>
      <t>：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微軟正黑體"/>
        <family val="1"/>
        <charset val="136"/>
      </rPr>
      <t>、其他：</t>
    </r>
    <r>
      <rPr>
        <sz val="12"/>
        <color rgb="FF000000"/>
        <rFont val="Times New Roman"/>
        <family val="1"/>
      </rPr>
      <t>1</t>
    </r>
    <phoneticPr fontId="5" type="noConversion"/>
  </si>
  <si>
    <r>
      <rPr>
        <sz val="12"/>
        <color indexed="8"/>
        <rFont val="新細明體"/>
        <family val="1"/>
        <charset val="136"/>
      </rPr>
      <t>資訊工程學系</t>
    </r>
    <phoneticPr fontId="5" type="noConversion"/>
  </si>
  <si>
    <r>
      <rPr>
        <sz val="12"/>
        <color indexed="8"/>
        <rFont val="新細明體"/>
        <family val="1"/>
        <charset val="136"/>
      </rPr>
      <t>王能中</t>
    </r>
    <phoneticPr fontId="5" type="noConversion"/>
  </si>
  <si>
    <t>Combined Bidirectional Long Short-Term Memory with Mel-Frequency Cepstral Coefficients Using Autoencoder for Speaker Recognition</t>
  </si>
  <si>
    <r>
      <t xml:space="preserve">Chen, Young-Long*; </t>
    </r>
    <r>
      <rPr>
        <b/>
        <u/>
        <sz val="10"/>
        <color indexed="8"/>
        <rFont val="Times New Roman"/>
        <family val="1"/>
      </rPr>
      <t>Wang, Neng-Chung</t>
    </r>
    <r>
      <rPr>
        <sz val="10"/>
        <color indexed="8"/>
        <rFont val="Times New Roman"/>
        <family val="1"/>
      </rPr>
      <t>; Ciou, Jing-Fong; Lin, Rui-Qi</t>
    </r>
    <phoneticPr fontId="5" type="noConversion"/>
  </si>
  <si>
    <t>Energy Efficiency of Mobile Devices Using Fuzzy Logic Control by Exponential Weight with Priority-Based Rate Control in Multi-Radio Opportunistic Networks</t>
  </si>
  <si>
    <t>ELECTRONICS</t>
  </si>
  <si>
    <t>2079-9292</t>
  </si>
  <si>
    <r>
      <t xml:space="preserve">Chen, Young-Long*; </t>
    </r>
    <r>
      <rPr>
        <b/>
        <u/>
        <sz val="10"/>
        <color indexed="8"/>
        <rFont val="Times New Roman"/>
        <family val="1"/>
      </rPr>
      <t>Wang, Neng-Chung</t>
    </r>
    <r>
      <rPr>
        <sz val="10"/>
        <color indexed="8"/>
        <rFont val="Times New Roman"/>
        <family val="1"/>
      </rPr>
      <t>; Liu, Yi-Shang; Ko, Chien-Yun</t>
    </r>
    <phoneticPr fontId="5" type="noConversion"/>
  </si>
  <si>
    <r>
      <rPr>
        <sz val="12"/>
        <color indexed="8"/>
        <rFont val="新細明體"/>
        <family val="1"/>
        <charset val="136"/>
      </rPr>
      <t>李國川</t>
    </r>
    <r>
      <rPr>
        <sz val="12"/>
        <color indexed="8"/>
        <rFont val="Times New Roman"/>
        <family val="1"/>
      </rPr>
      <t>*</t>
    </r>
    <phoneticPr fontId="5" type="noConversion"/>
  </si>
  <si>
    <t>A Wasserstein Generative Adversarial Network-Gradient Penalty-Based Model with Imbalanced Data Enhancement for Network Intrusion Detection</t>
    <phoneticPr fontId="5" type="noConversion"/>
  </si>
  <si>
    <r>
      <rPr>
        <b/>
        <u/>
        <sz val="10"/>
        <color indexed="8"/>
        <rFont val="Times New Roman"/>
        <family val="1"/>
      </rPr>
      <t>Lee, Gwo-Chuan</t>
    </r>
    <r>
      <rPr>
        <sz val="10"/>
        <color indexed="8"/>
        <rFont val="Times New Roman"/>
        <family val="1"/>
      </rPr>
      <t>; Li, Jyun-Hong; Li, Zi-Yang</t>
    </r>
    <phoneticPr fontId="5" type="noConversion"/>
  </si>
  <si>
    <r>
      <rPr>
        <sz val="12"/>
        <color indexed="8"/>
        <rFont val="新細明體"/>
        <family val="1"/>
        <charset val="136"/>
      </rPr>
      <t>張勤振</t>
    </r>
    <phoneticPr fontId="5" type="noConversion"/>
  </si>
  <si>
    <t>Image Data Extraction and Driving Behavior Analysis Based on Geographic Information and Driving Data</t>
  </si>
  <si>
    <r>
      <t xml:space="preserve">Lin, Huei-Yung; Zhang, Jun-Zhi; </t>
    </r>
    <r>
      <rPr>
        <b/>
        <u/>
        <sz val="10"/>
        <color indexed="8"/>
        <rFont val="Times New Roman"/>
        <family val="1"/>
      </rPr>
      <t>Chang, Chin-Chen*</t>
    </r>
    <phoneticPr fontId="5" type="noConversion"/>
  </si>
  <si>
    <r>
      <rPr>
        <sz val="12"/>
        <color indexed="8"/>
        <rFont val="新細明體"/>
        <family val="1"/>
        <charset val="136"/>
      </rPr>
      <t>資訊工程學系
電子工程學系</t>
    </r>
    <phoneticPr fontId="5" type="noConversion"/>
  </si>
  <si>
    <r>
      <rPr>
        <sz val="12"/>
        <color indexed="8"/>
        <rFont val="新細明體"/>
        <family val="1"/>
        <charset val="136"/>
      </rPr>
      <t>王能中</t>
    </r>
    <r>
      <rPr>
        <sz val="12"/>
        <color indexed="8"/>
        <rFont val="Times New Roman"/>
        <family val="1"/>
      </rPr>
      <t xml:space="preserve">*
</t>
    </r>
    <r>
      <rPr>
        <sz val="12"/>
        <color indexed="8"/>
        <rFont val="新細明體"/>
        <family val="1"/>
        <charset val="136"/>
      </rPr>
      <t>蔡明峰</t>
    </r>
    <phoneticPr fontId="5" type="noConversion"/>
  </si>
  <si>
    <t>An Efficient Grid-Based Geocasting Scheme for Wireless Sensor Networks</t>
  </si>
  <si>
    <r>
      <rPr>
        <b/>
        <u/>
        <sz val="10"/>
        <color indexed="8"/>
        <rFont val="Times New Roman"/>
        <family val="1"/>
      </rPr>
      <t>Wang, Neng-Chung*</t>
    </r>
    <r>
      <rPr>
        <sz val="10"/>
        <color indexed="8"/>
        <rFont val="Times New Roman"/>
        <family val="1"/>
      </rPr>
      <t xml:space="preserve">; </t>
    </r>
    <r>
      <rPr>
        <b/>
        <u/>
        <sz val="10"/>
        <color indexed="8"/>
        <rFont val="Times New Roman"/>
        <family val="1"/>
      </rPr>
      <t>Tsai, Ming-Fong</t>
    </r>
    <r>
      <rPr>
        <sz val="10"/>
        <color indexed="8"/>
        <rFont val="Times New Roman"/>
        <family val="1"/>
      </rPr>
      <t>; Lee, Chao-Yang; Chen, Young-Long; Wong, Shih-Hsun</t>
    </r>
    <phoneticPr fontId="5" type="noConversion"/>
  </si>
  <si>
    <r>
      <rPr>
        <b/>
        <sz val="12"/>
        <color rgb="FF000000"/>
        <rFont val="微軟正黑體"/>
        <family val="1"/>
        <charset val="136"/>
      </rPr>
      <t>資訊工程學系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</si>
  <si>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rgb="FF000000"/>
        <rFont val="微軟正黑體"/>
        <family val="1"/>
        <charset val="136"/>
      </rPr>
      <t>：</t>
    </r>
    <r>
      <rPr>
        <sz val="12"/>
        <color rgb="FF000000"/>
        <rFont val="Times New Roman"/>
        <family val="1"/>
      </rPr>
      <t>5</t>
    </r>
    <phoneticPr fontId="5" type="noConversion"/>
  </si>
  <si>
    <r>
      <rPr>
        <sz val="12"/>
        <color indexed="8"/>
        <rFont val="新細明體"/>
        <family val="1"/>
        <charset val="136"/>
      </rPr>
      <t>電子工程學系</t>
    </r>
    <phoneticPr fontId="5" type="noConversion"/>
  </si>
  <si>
    <r>
      <rPr>
        <sz val="12"/>
        <color indexed="8"/>
        <rFont val="新細明體"/>
        <family val="1"/>
        <charset val="136"/>
      </rPr>
      <t>陳勝利
陳宏偉
李宜穆</t>
    </r>
    <phoneticPr fontId="5" type="noConversion"/>
  </si>
  <si>
    <t>Impacts of Floating Poly on Electrostatic Discharge Protection of Power-Managed High-Voltage Laterally Diffused Metal Oxide Semiconductor Components</t>
  </si>
  <si>
    <r>
      <t xml:space="preserve">Mai, Xing-Chen; </t>
    </r>
    <r>
      <rPr>
        <b/>
        <u/>
        <sz val="10"/>
        <color indexed="8"/>
        <rFont val="Times New Roman"/>
        <family val="1"/>
      </rPr>
      <t>Chen, Shen-Li*</t>
    </r>
    <r>
      <rPr>
        <sz val="10"/>
        <color indexed="8"/>
        <rFont val="Times New Roman"/>
        <family val="1"/>
      </rPr>
      <t xml:space="preserve">; </t>
    </r>
    <r>
      <rPr>
        <b/>
        <u/>
        <sz val="10"/>
        <color indexed="8"/>
        <rFont val="Times New Roman"/>
        <family val="1"/>
      </rPr>
      <t>Chen, Hung-Wei</t>
    </r>
    <r>
      <rPr>
        <sz val="10"/>
        <color indexed="8"/>
        <rFont val="Times New Roman"/>
        <family val="1"/>
      </rPr>
      <t>;</t>
    </r>
    <r>
      <rPr>
        <b/>
        <u/>
        <sz val="10"/>
        <color indexed="8"/>
        <rFont val="Times New Roman"/>
        <family val="1"/>
      </rPr>
      <t xml:space="preserve"> Lee, Yi-Mu</t>
    </r>
    <phoneticPr fontId="5" type="noConversion"/>
  </si>
  <si>
    <r>
      <rPr>
        <sz val="12"/>
        <color indexed="8"/>
        <rFont val="新細明體"/>
        <family val="1"/>
        <charset val="136"/>
      </rPr>
      <t>曾靜芳</t>
    </r>
    <r>
      <rPr>
        <sz val="12"/>
        <color indexed="8"/>
        <rFont val="Times New Roman"/>
        <family val="1"/>
      </rPr>
      <t>*</t>
    </r>
    <phoneticPr fontId="5" type="noConversion"/>
  </si>
  <si>
    <t>Microwave dielectric properties and chemical bond characteristics of low temperature firing Li3VO4 ceramic with low permittivity</t>
  </si>
  <si>
    <t>22
Part Number:B</t>
    <phoneticPr fontId="5" type="noConversion"/>
  </si>
  <si>
    <r>
      <rPr>
        <b/>
        <u/>
        <sz val="10"/>
        <color indexed="8"/>
        <rFont val="Times New Roman"/>
        <family val="1"/>
      </rPr>
      <t>Tseng, Ching-Fang*</t>
    </r>
    <r>
      <rPr>
        <sz val="10"/>
        <color indexed="8"/>
        <rFont val="Times New Roman"/>
        <family val="1"/>
      </rPr>
      <t>; Chang, Wen-Hung; Huang, Bo-Zhong; Han, Chen-Hung</t>
    </r>
    <phoneticPr fontId="5" type="noConversion"/>
  </si>
  <si>
    <t>36299-36307</t>
  </si>
  <si>
    <r>
      <rPr>
        <sz val="12"/>
        <color indexed="8"/>
        <rFont val="新細明體"/>
        <family val="1"/>
        <charset val="136"/>
      </rPr>
      <t>游泰和</t>
    </r>
    <phoneticPr fontId="5" type="noConversion"/>
  </si>
  <si>
    <t>Numerical investigations of Lamb waves excited by interdigital transducers and incident on piezoelectric plates</t>
  </si>
  <si>
    <t>WAVE MOTION</t>
  </si>
  <si>
    <t>0165-2125</t>
  </si>
  <si>
    <t>1878-433X</t>
  </si>
  <si>
    <t>Yu, Tai -Ho*</t>
    <phoneticPr fontId="5" type="noConversion"/>
  </si>
  <si>
    <t>Reflection and Transmission Analysis of Surface Acoustic Wave Devices</t>
  </si>
  <si>
    <t>Yu, Tai-Ho*</t>
    <phoneticPr fontId="5" type="noConversion"/>
  </si>
  <si>
    <r>
      <rPr>
        <sz val="12"/>
        <color theme="6" tint="-0.249977111117893"/>
        <rFont val="微軟正黑體"/>
        <family val="2"/>
        <charset val="136"/>
      </rPr>
      <t>電子工程學系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</si>
  <si>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楊勝州</t>
    </r>
  </si>
  <si>
    <t>3D MXenes for supercapacitors: Current status, opportunities_x000D_
and challengess</t>
  </si>
  <si>
    <t>Progress in Solid State Chemistry</t>
    <phoneticPr fontId="5" type="noConversion"/>
  </si>
  <si>
    <t>72</t>
    <phoneticPr fontId="5" type="noConversion"/>
  </si>
  <si>
    <t>12</t>
    <phoneticPr fontId="5" type="noConversion"/>
  </si>
  <si>
    <t>0079-6786</t>
    <phoneticPr fontId="5" type="noConversion"/>
  </si>
  <si>
    <t>1873-1643</t>
    <phoneticPr fontId="5" type="noConversion"/>
  </si>
  <si>
    <r>
      <t xml:space="preserve">Sonali Verma, Bhavya Padha, </t>
    </r>
    <r>
      <rPr>
        <b/>
        <u/>
        <sz val="10"/>
        <color theme="6" tint="-0.249977111117893"/>
        <rFont val="Times New Roman"/>
        <family val="1"/>
      </rPr>
      <t>Sheng-Joue Young</t>
    </r>
    <r>
      <rPr>
        <sz val="10"/>
        <color theme="6" tint="-0.249977111117893"/>
        <rFont val="Times New Roman"/>
        <family val="1"/>
      </rPr>
      <t>, Yen-Lin Chu, Rajesh Bhardwaj, Rajneesh Kumar Mishra, Sandeep Arya*</t>
    </r>
    <phoneticPr fontId="5" type="noConversion"/>
  </si>
  <si>
    <t>100425</t>
    <phoneticPr fontId="5" type="noConversion"/>
  </si>
  <si>
    <t>https://doi.org/10.1016/j.progsolidstchem.2023.100425</t>
    <phoneticPr fontId="5" type="noConversion"/>
  </si>
  <si>
    <r>
      <rPr>
        <sz val="12"/>
        <color indexed="8"/>
        <rFont val="新細明體"/>
        <family val="1"/>
        <charset val="136"/>
      </rPr>
      <t>楊勝州</t>
    </r>
    <phoneticPr fontId="5" type="noConversion"/>
  </si>
  <si>
    <t>Flexible and Highly Stable Textile-Based Symmetric Supercapacitor Comprising Binder-Free MnO2/rGO-CF Nanocomposite Electrodes</t>
  </si>
  <si>
    <t>JOURNAL OF ELECTRONIC MATERIALS</t>
  </si>
  <si>
    <t>UNITED STATES</t>
    <phoneticPr fontId="5" type="noConversion"/>
  </si>
  <si>
    <t>11(SI)</t>
    <phoneticPr fontId="5" type="noConversion"/>
  </si>
  <si>
    <t>0361-5235</t>
  </si>
  <si>
    <t>1543-186X</t>
  </si>
  <si>
    <r>
      <t xml:space="preserve">Dutt, Shradha; Verma, Sonali; Singh, Anoop; Mahajan, Prerna; Padha, Bhavya; Ahmed, Aamir; </t>
    </r>
    <r>
      <rPr>
        <b/>
        <u/>
        <sz val="10"/>
        <color indexed="8"/>
        <rFont val="Times New Roman"/>
        <family val="1"/>
      </rPr>
      <t>Young, Sheng-Joue</t>
    </r>
    <r>
      <rPr>
        <sz val="10"/>
        <color indexed="8"/>
        <rFont val="Times New Roman"/>
        <family val="1"/>
      </rPr>
      <t>; Gupta, Vinay; Agha, Dena N. Qasim; Arya, Sandeep*</t>
    </r>
    <phoneticPr fontId="5" type="noConversion"/>
  </si>
  <si>
    <t>7447-7458</t>
  </si>
  <si>
    <t>Synthesis techniques and advances in sensing applications of reduced graphene oxide (rGO) Composites: A review</t>
  </si>
  <si>
    <t>COMPOSITES PART A-APPLIED SCIENCE AND MANUFACTURING</t>
  </si>
  <si>
    <t>1359-835X</t>
  </si>
  <si>
    <t>1878-5840</t>
  </si>
  <si>
    <r>
      <t xml:space="preserve">Ahmed, Aamir; Singh, Anoop; </t>
    </r>
    <r>
      <rPr>
        <b/>
        <u/>
        <sz val="10"/>
        <color indexed="8"/>
        <rFont val="Times New Roman"/>
        <family val="1"/>
      </rPr>
      <t>Young, Sheng-Joue</t>
    </r>
    <r>
      <rPr>
        <sz val="10"/>
        <color indexed="8"/>
        <rFont val="Times New Roman"/>
        <family val="1"/>
      </rPr>
      <t>; Gupta, Vinay; Singh, Maheshwary; Arya, Sandeep*</t>
    </r>
    <phoneticPr fontId="5" type="noConversion"/>
  </si>
  <si>
    <r>
      <rPr>
        <sz val="12"/>
        <color indexed="8"/>
        <rFont val="新細明體"/>
        <family val="1"/>
        <charset val="136"/>
      </rPr>
      <t>楊勝州</t>
    </r>
    <r>
      <rPr>
        <sz val="12"/>
        <color indexed="8"/>
        <rFont val="Times New Roman"/>
        <family val="1"/>
      </rPr>
      <t>*</t>
    </r>
    <phoneticPr fontId="5" type="noConversion"/>
  </si>
  <si>
    <t>Enhanced Nanogenerator Performances of 1-D Al-Doped ZnO Nanorod Arrays through Ultrasonic Wave Systems</t>
  </si>
  <si>
    <t>FEB 28</t>
  </si>
  <si>
    <r>
      <t xml:space="preserve">Chu, Yen -Lin; </t>
    </r>
    <r>
      <rPr>
        <b/>
        <u/>
        <sz val="10"/>
        <rFont val="Times New Roman"/>
        <family val="1"/>
      </rPr>
      <t>Young, Sheng-Joue*</t>
    </r>
    <r>
      <rPr>
        <sz val="10"/>
        <color indexed="8"/>
        <rFont val="Times New Roman"/>
        <family val="1"/>
      </rPr>
      <t>; Chang, Hua-Chi; Arya, Sandeep; Liu, Yi-Hsing; Chu, Tung -Te</t>
    </r>
    <phoneticPr fontId="5" type="noConversion"/>
  </si>
  <si>
    <t>1277-1285</t>
  </si>
  <si>
    <t>High-Performance UV Photodetectors Based on 1-D Ag/ZnO Nanostructures With a Simple Photochemical Process at Room Temperature</t>
  </si>
  <si>
    <r>
      <t xml:space="preserve">Chu, Yen-Lin; </t>
    </r>
    <r>
      <rPr>
        <b/>
        <u/>
        <sz val="10"/>
        <color indexed="8"/>
        <rFont val="Times New Roman"/>
        <family val="1"/>
      </rPr>
      <t>Young, Sheng-Joue*</t>
    </r>
    <r>
      <rPr>
        <sz val="10"/>
        <color indexed="8"/>
        <rFont val="Times New Roman"/>
        <family val="1"/>
      </rPr>
      <t>; Chu, Yu-Jhih; Liu, Yi-Hsing; Chu, Tung-Te</t>
    </r>
    <phoneticPr fontId="5" type="noConversion"/>
  </si>
  <si>
    <t>124-127</t>
  </si>
  <si>
    <t>Nonenzymatic Glucose Sensors of ZnO Nanorods Modified by Au Nanoparticles</t>
  </si>
  <si>
    <t>IEEE SENSORS JOURNAL</t>
  </si>
  <si>
    <t>JUN 15</t>
  </si>
  <si>
    <t>1530-437X</t>
  </si>
  <si>
    <t>1558-1748</t>
  </si>
  <si>
    <r>
      <rPr>
        <b/>
        <u/>
        <sz val="10"/>
        <color indexed="8"/>
        <rFont val="Times New Roman"/>
        <family val="1"/>
      </rPr>
      <t>Young, Sheng-Joue*</t>
    </r>
    <r>
      <rPr>
        <sz val="10"/>
        <color indexed="8"/>
        <rFont val="Times New Roman"/>
        <family val="1"/>
      </rPr>
      <t>; Liu, Yi-Hsing; Chu, Yen-Lin; Huang, Jian-Zhi</t>
    </r>
    <phoneticPr fontId="5" type="noConversion"/>
  </si>
  <si>
    <t>12503-12510</t>
  </si>
  <si>
    <r>
      <rPr>
        <sz val="12"/>
        <color theme="6" tint="-0.249977111117893"/>
        <rFont val="微軟正黑體"/>
        <family val="2"/>
        <charset val="136"/>
      </rPr>
      <t>蔡明峰</t>
    </r>
  </si>
  <si>
    <t>Enhancing the Accuracy of a Human Emotion Recognition Method Using Spatial Temporal Graph Convolutional Networks</t>
    <phoneticPr fontId="5" type="noConversion"/>
  </si>
  <si>
    <t>Multimedia Tools and Applications</t>
    <phoneticPr fontId="5" type="noConversion"/>
  </si>
  <si>
    <t>82</t>
    <phoneticPr fontId="5" type="noConversion"/>
  </si>
  <si>
    <t>8</t>
    <phoneticPr fontId="5" type="noConversion"/>
  </si>
  <si>
    <t>03</t>
  </si>
  <si>
    <t>1380-7501</t>
    <phoneticPr fontId="5" type="noConversion"/>
  </si>
  <si>
    <t>1573-7721</t>
    <phoneticPr fontId="5" type="noConversion"/>
  </si>
  <si>
    <t>Ming-Fong Tsai and Chiung-Hung Chen</t>
  </si>
  <si>
    <t>11285-11303</t>
    <phoneticPr fontId="5" type="noConversion"/>
  </si>
  <si>
    <t>https://link.springer.com/article/10.1007/s11042-022-13653-x</t>
    <phoneticPr fontId="5" type="noConversion"/>
  </si>
  <si>
    <t>Intelligent Attendance Monitoring System with Spatio-temporal Human Action Recognition</t>
    <phoneticPr fontId="5" type="noConversion"/>
  </si>
  <si>
    <t>Soft Computing</t>
  </si>
  <si>
    <t>27</t>
    <phoneticPr fontId="5" type="noConversion"/>
  </si>
  <si>
    <t>04</t>
    <phoneticPr fontId="5" type="noConversion"/>
  </si>
  <si>
    <t>1432-7643</t>
    <phoneticPr fontId="5" type="noConversion"/>
  </si>
  <si>
    <t>1433-7479</t>
    <phoneticPr fontId="5" type="noConversion"/>
  </si>
  <si>
    <t>Ming-Fong Tsai and Min-Hao Li</t>
  </si>
  <si>
    <t>5003-5019</t>
    <phoneticPr fontId="5" type="noConversion"/>
  </si>
  <si>
    <t>https://link.springer.com/article/10.1007/s00500-022-07582-y</t>
    <phoneticPr fontId="5" type="noConversion"/>
  </si>
  <si>
    <t>User Intent Prediction Search Engine System based on Query Analysis and Image Recognition Technologies</t>
    <phoneticPr fontId="5" type="noConversion"/>
  </si>
  <si>
    <t>Journal of Supercomputing</t>
    <phoneticPr fontId="5" type="noConversion"/>
  </si>
  <si>
    <t>79</t>
    <phoneticPr fontId="5" type="noConversion"/>
  </si>
  <si>
    <t>0920-8542</t>
    <phoneticPr fontId="5" type="noConversion"/>
  </si>
  <si>
    <t>1573-0484</t>
    <phoneticPr fontId="5" type="noConversion"/>
  </si>
  <si>
    <t>Ming-Fong Tsai and Yi-Hong Wu</t>
  </si>
  <si>
    <t>5327-5359</t>
    <phoneticPr fontId="5" type="noConversion"/>
  </si>
  <si>
    <t>https://link.springer.com/article/10.1007/s11227-022-04874-w</t>
    <phoneticPr fontId="5" type="noConversion"/>
  </si>
  <si>
    <r>
      <rPr>
        <sz val="12"/>
        <color indexed="8"/>
        <rFont val="新細明體"/>
        <family val="1"/>
        <charset val="136"/>
      </rPr>
      <t>電子工程學系
資訊工程學系</t>
    </r>
    <phoneticPr fontId="5" type="noConversion"/>
  </si>
  <si>
    <r>
      <rPr>
        <sz val="12"/>
        <color indexed="8"/>
        <rFont val="新細明體"/>
        <family val="1"/>
        <charset val="136"/>
      </rPr>
      <t>蔡明峰</t>
    </r>
    <r>
      <rPr>
        <sz val="12"/>
        <color indexed="8"/>
        <rFont val="Times New Roman"/>
        <family val="1"/>
      </rPr>
      <t xml:space="preserve">*
</t>
    </r>
    <r>
      <rPr>
        <sz val="12"/>
        <color indexed="8"/>
        <rFont val="新細明體"/>
        <family val="1"/>
        <charset val="136"/>
      </rPr>
      <t>王能中</t>
    </r>
    <phoneticPr fontId="5" type="noConversion"/>
  </si>
  <si>
    <t>Time Series Feature Extraction Using Transfer Learning Technology for Crop Pest Prediction</t>
    <phoneticPr fontId="5" type="noConversion"/>
  </si>
  <si>
    <t>AGRONOMY-BASEL</t>
  </si>
  <si>
    <t>2073-4395</t>
  </si>
  <si>
    <r>
      <rPr>
        <b/>
        <u/>
        <sz val="10"/>
        <color indexed="8"/>
        <rFont val="Times New Roman"/>
        <family val="1"/>
      </rPr>
      <t>Tsai, Ming-Fong*</t>
    </r>
    <r>
      <rPr>
        <sz val="10"/>
        <color indexed="8"/>
        <rFont val="Times New Roman"/>
        <family val="1"/>
      </rPr>
      <t xml:space="preserve">; Lan, Chun-Ying; </t>
    </r>
    <r>
      <rPr>
        <b/>
        <u/>
        <sz val="10"/>
        <color indexed="8"/>
        <rFont val="Times New Roman"/>
        <family val="1"/>
      </rPr>
      <t>Wang, Neng-Chung</t>
    </r>
    <r>
      <rPr>
        <sz val="10"/>
        <color indexed="8"/>
        <rFont val="Times New Roman"/>
        <family val="1"/>
      </rPr>
      <t>; Chen, Lien-Wu</t>
    </r>
    <phoneticPr fontId="5" type="noConversion"/>
  </si>
  <si>
    <r>
      <rPr>
        <b/>
        <sz val="12"/>
        <color rgb="FF000000"/>
        <rFont val="微軟正黑體"/>
        <family val="1"/>
        <charset val="136"/>
      </rPr>
      <t>電子工程學系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</si>
  <si>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rgb="FF000000"/>
        <rFont val="微軟正黑體"/>
        <family val="1"/>
        <charset val="136"/>
      </rPr>
      <t>：</t>
    </r>
    <r>
      <rPr>
        <sz val="12"/>
        <color rgb="FF000000"/>
        <rFont val="Times New Roman"/>
        <family val="1"/>
      </rPr>
      <t>14</t>
    </r>
    <phoneticPr fontId="5" type="noConversion"/>
  </si>
  <si>
    <r>
      <rPr>
        <sz val="12"/>
        <color indexed="8"/>
        <rFont val="新細明體"/>
        <family val="1"/>
        <charset val="136"/>
      </rPr>
      <t>電機工程學系</t>
    </r>
    <phoneticPr fontId="5" type="noConversion"/>
  </si>
  <si>
    <r>
      <rPr>
        <sz val="12"/>
        <color indexed="8"/>
        <rFont val="新細明體"/>
        <family val="1"/>
        <charset val="136"/>
      </rPr>
      <t>王鈺靈</t>
    </r>
    <phoneticPr fontId="5" type="noConversion"/>
  </si>
  <si>
    <t>Design and verification of a wearable wireless 64-channel high-resolution EEG acquisition system with wi-fi transmission</t>
  </si>
  <si>
    <t>MEDICAL &amp; BIOLOGICAL ENGINEERING &amp; COMPUTING</t>
  </si>
  <si>
    <t>0140-0118</t>
  </si>
  <si>
    <t>1741-0444</t>
  </si>
  <si>
    <r>
      <t xml:space="preserve">Lin, Chin-Teng*; </t>
    </r>
    <r>
      <rPr>
        <b/>
        <u/>
        <sz val="10"/>
        <color indexed="8"/>
        <rFont val="Times New Roman"/>
        <family val="1"/>
      </rPr>
      <t>Wang, Yuhling</t>
    </r>
    <r>
      <rPr>
        <sz val="10"/>
        <color indexed="8"/>
        <rFont val="Times New Roman"/>
        <family val="1"/>
      </rPr>
      <t>; Chen, Sheng-Fu; Huang, Kuan-Chih; Liao, Lun-De</t>
    </r>
    <phoneticPr fontId="5" type="noConversion"/>
  </si>
  <si>
    <t>3003-3019</t>
  </si>
  <si>
    <t>In vivo laser speckle contrast imaging of 4-aminopyridine- or pentylenetetrazole-induced seizures</t>
  </si>
  <si>
    <t>APL BIOENGINEERING</t>
  </si>
  <si>
    <t>2473-2877</t>
  </si>
  <si>
    <r>
      <rPr>
        <b/>
        <u/>
        <sz val="10"/>
        <color indexed="8"/>
        <rFont val="Times New Roman"/>
        <family val="1"/>
      </rPr>
      <t>Wang, Yuhling</t>
    </r>
    <r>
      <rPr>
        <sz val="10"/>
        <color indexed="8"/>
        <rFont val="Times New Roman"/>
        <family val="1"/>
      </rPr>
      <t>; Tsytsarev, Vassiliy; Liao, Lun-De*</t>
    </r>
    <phoneticPr fontId="5" type="noConversion"/>
  </si>
  <si>
    <r>
      <rPr>
        <sz val="12"/>
        <color indexed="8"/>
        <rFont val="新細明體"/>
        <family val="1"/>
        <charset val="136"/>
      </rPr>
      <t>馬肇聰</t>
    </r>
    <phoneticPr fontId="5" type="noConversion"/>
  </si>
  <si>
    <t>Design and Implementation of an Integrated Control Scheme for GaN-Based Multiple Power Converters</t>
  </si>
  <si>
    <r>
      <rPr>
        <b/>
        <u/>
        <sz val="10"/>
        <color indexed="8"/>
        <rFont val="Times New Roman"/>
        <family val="1"/>
      </rPr>
      <t>Ma, Chao-Tsung*</t>
    </r>
    <r>
      <rPr>
        <sz val="10"/>
        <color indexed="8"/>
        <rFont val="Times New Roman"/>
        <family val="1"/>
      </rPr>
      <t>; Yao, Bing-Hong</t>
    </r>
    <phoneticPr fontId="5" type="noConversion"/>
  </si>
  <si>
    <t>Implementation and Applications of Grid-Forming Inverter with SiC for Power Grid Conditioning</t>
  </si>
  <si>
    <t>IEEJ JOURNAL OF INDUSTRY APPLICATIONS</t>
  </si>
  <si>
    <t>2187-1094</t>
  </si>
  <si>
    <t>2187-1108</t>
  </si>
  <si>
    <r>
      <t xml:space="preserve">Liang, Tsorng-Juu*; Chen, Jiann-Fuh; Chang-Chien, Le-Ren; Lee, Jia-You; Lee, Tzung-Lin; Kuo, Cheng-Chien; Liu, Yu-Jen; </t>
    </r>
    <r>
      <rPr>
        <b/>
        <u/>
        <sz val="10"/>
        <color indexed="8"/>
        <rFont val="Times New Roman"/>
        <family val="1"/>
      </rPr>
      <t>Ma, Chao-Tsung</t>
    </r>
    <r>
      <rPr>
        <sz val="10"/>
        <color indexed="8"/>
        <rFont val="Times New Roman"/>
        <family val="1"/>
      </rPr>
      <t>; Chen, Wen-Chung; Chen, Kai-Hui; Peng, Guang-Ting</t>
    </r>
    <phoneticPr fontId="5" type="noConversion"/>
  </si>
  <si>
    <t>244-253</t>
  </si>
  <si>
    <r>
      <rPr>
        <sz val="12"/>
        <color indexed="8"/>
        <rFont val="新細明體"/>
        <family val="1"/>
        <charset val="136"/>
      </rPr>
      <t>馬肇聰</t>
    </r>
    <r>
      <rPr>
        <sz val="12"/>
        <color indexed="8"/>
        <rFont val="Times New Roman"/>
        <family val="1"/>
      </rPr>
      <t>*</t>
    </r>
    <phoneticPr fontId="5" type="noConversion"/>
  </si>
  <si>
    <t>Design and Implementation of a SiC-Based Multifunctional Back-to-Back Three-Phase Inverter for Advanced Microgrid Operation</t>
  </si>
  <si>
    <r>
      <rPr>
        <b/>
        <u/>
        <sz val="10"/>
        <color indexed="8"/>
        <rFont val="Times New Roman"/>
        <family val="1"/>
      </rPr>
      <t>Ma, Chao-Tsung*</t>
    </r>
    <r>
      <rPr>
        <sz val="10"/>
        <color indexed="8"/>
        <rFont val="Times New Roman"/>
        <family val="1"/>
      </rPr>
      <t>; Zheng, Zhi-Yuan</t>
    </r>
    <phoneticPr fontId="5" type="noConversion"/>
  </si>
  <si>
    <t>Design and Implementation of an Online Efficiency-Optimized Multi-Functional Compensator for Wind Turbine Generators</t>
  </si>
  <si>
    <r>
      <rPr>
        <b/>
        <u/>
        <sz val="10"/>
        <color indexed="8"/>
        <rFont val="Times New Roman"/>
        <family val="1"/>
      </rPr>
      <t>Ma, Chao-Tsung*</t>
    </r>
    <r>
      <rPr>
        <sz val="10"/>
        <color indexed="8"/>
        <rFont val="Times New Roman"/>
        <family val="1"/>
      </rPr>
      <t>; Zhou, Feng-Wei</t>
    </r>
    <phoneticPr fontId="5" type="noConversion"/>
  </si>
  <si>
    <r>
      <rPr>
        <sz val="12"/>
        <color indexed="8"/>
        <rFont val="新細明體"/>
        <family val="1"/>
        <charset val="136"/>
      </rPr>
      <t>陳孟忻
蘇文生</t>
    </r>
    <r>
      <rPr>
        <sz val="12"/>
        <color indexed="8"/>
        <rFont val="Times New Roman"/>
        <family val="1"/>
      </rPr>
      <t>*</t>
    </r>
    <phoneticPr fontId="5" type="noConversion"/>
  </si>
  <si>
    <t>Wide-Angle Optical Metasurface for Vortex Beam Generation</t>
  </si>
  <si>
    <r>
      <rPr>
        <b/>
        <u/>
        <sz val="10"/>
        <color indexed="8"/>
        <rFont val="Times New Roman"/>
        <family val="1"/>
      </rPr>
      <t>Chen, Meng-Hsin</t>
    </r>
    <r>
      <rPr>
        <sz val="10"/>
        <color indexed="8"/>
        <rFont val="Times New Roman"/>
        <family val="1"/>
      </rPr>
      <t xml:space="preserve">; Chen, Bo-Wen; Xu, Kai-Lun; </t>
    </r>
    <r>
      <rPr>
        <b/>
        <u/>
        <sz val="10"/>
        <color indexed="8"/>
        <rFont val="Times New Roman"/>
        <family val="1"/>
      </rPr>
      <t>Su, Vin-Cent*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</si>
  <si>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電機工程學系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</si>
  <si>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劉仁傑</t>
    </r>
  </si>
  <si>
    <t>A 12-phase and 5-GHz PLL with a Subfeedback Loop Technique</t>
    <phoneticPr fontId="5" type="noConversion"/>
  </si>
  <si>
    <t>Circuits Systems and Signal Processing</t>
    <phoneticPr fontId="5" type="noConversion"/>
  </si>
  <si>
    <t>42</t>
    <phoneticPr fontId="5" type="noConversion"/>
  </si>
  <si>
    <t>04</t>
  </si>
  <si>
    <t>0278-081X</t>
    <phoneticPr fontId="5" type="noConversion"/>
  </si>
  <si>
    <t>1531-5878</t>
    <phoneticPr fontId="5" type="noConversion"/>
  </si>
  <si>
    <r>
      <t>Hong-Yi Huang,</t>
    </r>
    <r>
      <rPr>
        <b/>
        <u/>
        <sz val="10"/>
        <color theme="6" tint="-0.249977111117893"/>
        <rFont val="Times New Roman"/>
        <family val="1"/>
      </rPr>
      <t xml:space="preserve"> Jen-Chieh Liu*</t>
    </r>
    <r>
      <rPr>
        <sz val="10"/>
        <color theme="6" tint="-0.249977111117893"/>
        <rFont val="Times New Roman"/>
        <family val="1"/>
      </rPr>
      <t>, Fu-Chien Tsai, Kun-Hua Lee &amp; Kun-Yuan Chen</t>
    </r>
    <phoneticPr fontId="5" type="noConversion"/>
  </si>
  <si>
    <t>1873-1892</t>
    <phoneticPr fontId="5" type="noConversion"/>
  </si>
  <si>
    <t>https://link.springer.com/article/10.1007/s00034-022-02205-1</t>
    <phoneticPr fontId="5" type="noConversion"/>
  </si>
  <si>
    <t>DPLL-based VRO of time-to-digital converter</t>
    <phoneticPr fontId="5" type="noConversion"/>
  </si>
  <si>
    <t>IEEE Solid-State Circuits Letters</t>
  </si>
  <si>
    <t>2573-9603</t>
    <phoneticPr fontId="5" type="noConversion"/>
  </si>
  <si>
    <r>
      <rPr>
        <b/>
        <u/>
        <sz val="10"/>
        <color theme="6" tint="-0.249977111117893"/>
        <rFont val="Times New Roman"/>
        <family val="1"/>
      </rPr>
      <t>Jen-Chieh Liu*</t>
    </r>
    <r>
      <rPr>
        <sz val="10"/>
        <color theme="6" tint="-0.249977111117893"/>
        <rFont val="Times New Roman"/>
        <family val="1"/>
      </rPr>
      <t xml:space="preserve"> and Yan-Xun Chen</t>
    </r>
    <phoneticPr fontId="5" type="noConversion"/>
  </si>
  <si>
    <t>45-48</t>
    <phoneticPr fontId="5" type="noConversion"/>
  </si>
  <si>
    <t>https://ieeexplore.ieee.org/document/10039064</t>
    <phoneticPr fontId="5" type="noConversion"/>
  </si>
  <si>
    <r>
      <rPr>
        <sz val="12"/>
        <color indexed="8"/>
        <rFont val="新細明體"/>
        <family val="1"/>
        <charset val="136"/>
      </rPr>
      <t>劉仁傑</t>
    </r>
    <r>
      <rPr>
        <sz val="12"/>
        <color indexed="8"/>
        <rFont val="Times New Roman"/>
        <family val="1"/>
      </rPr>
      <t>*</t>
    </r>
    <phoneticPr fontId="5" type="noConversion"/>
  </si>
  <si>
    <t>A digital delay locked loop with a monotonic delay line</t>
  </si>
  <si>
    <t>ELECTRONICS LETTERS</t>
  </si>
  <si>
    <t>0013-5194</t>
  </si>
  <si>
    <t>1350-911X</t>
  </si>
  <si>
    <r>
      <rPr>
        <b/>
        <u/>
        <sz val="10"/>
        <color indexed="8"/>
        <rFont val="Times New Roman"/>
        <family val="1"/>
      </rPr>
      <t>Liu, Jen-Chieh*</t>
    </r>
    <r>
      <rPr>
        <sz val="10"/>
        <color indexed="8"/>
        <rFont val="Times New Roman"/>
        <family val="1"/>
      </rPr>
      <t>; Yang, Chuan</t>
    </r>
    <phoneticPr fontId="5" type="noConversion"/>
  </si>
  <si>
    <t>e12837</t>
    <phoneticPr fontId="5" type="noConversion"/>
  </si>
  <si>
    <r>
      <rPr>
        <sz val="12"/>
        <color theme="6" tint="-0.249977111117893"/>
        <rFont val="微軟正黑體"/>
        <family val="2"/>
        <charset val="136"/>
      </rPr>
      <t>蘇文生</t>
    </r>
  </si>
  <si>
    <t>GaN vortex metasurface for interference and broadband characteristics</t>
    <phoneticPr fontId="5" type="noConversion"/>
  </si>
  <si>
    <t>Optics Express</t>
    <phoneticPr fontId="5" type="noConversion"/>
  </si>
  <si>
    <t>31</t>
    <phoneticPr fontId="5" type="noConversion"/>
  </si>
  <si>
    <t>26</t>
    <phoneticPr fontId="5" type="noConversion"/>
  </si>
  <si>
    <t>1094-4087</t>
    <phoneticPr fontId="5" type="noConversion"/>
  </si>
  <si>
    <r>
      <rPr>
        <b/>
        <u/>
        <sz val="10"/>
        <color theme="6" tint="-0.249977111117893"/>
        <rFont val="Times New Roman"/>
        <family val="1"/>
      </rPr>
      <t>Vin-Cent Su</t>
    </r>
    <r>
      <rPr>
        <sz val="10"/>
        <color theme="6" tint="-0.249977111117893"/>
        <rFont val="Times New Roman"/>
        <family val="1"/>
      </rPr>
      <t>* and Kai-Lun Xu</t>
    </r>
    <phoneticPr fontId="5" type="noConversion"/>
  </si>
  <si>
    <t>43089-43099</t>
    <phoneticPr fontId="5" type="noConversion"/>
  </si>
  <si>
    <t>https://doi.org/10.1364/OE.509177</t>
    <phoneticPr fontId="5" type="noConversion"/>
  </si>
  <si>
    <t>Optical Metasurfaces for Tunable Vortex Beams</t>
    <phoneticPr fontId="5" type="noConversion"/>
  </si>
  <si>
    <t>Advanced Optical Materials</t>
    <phoneticPr fontId="5" type="noConversion"/>
  </si>
  <si>
    <t>24</t>
    <phoneticPr fontId="5" type="noConversion"/>
  </si>
  <si>
    <t>2195-1071</t>
    <phoneticPr fontId="5" type="noConversion"/>
  </si>
  <si>
    <r>
      <rPr>
        <b/>
        <u/>
        <sz val="10"/>
        <color theme="6" tint="-0.249977111117893"/>
        <rFont val="Times New Roman"/>
        <family val="1"/>
      </rPr>
      <t>Vin-Cent Su</t>
    </r>
    <r>
      <rPr>
        <sz val="10"/>
        <color theme="6" tint="-0.249977111117893"/>
        <rFont val="Times New Roman"/>
        <family val="1"/>
      </rPr>
      <t>, Shao-Yang Huang, Meng-Hsin Chen, Chia-Hung Chiang, Kai-Lun Xu</t>
    </r>
    <phoneticPr fontId="5" type="noConversion"/>
  </si>
  <si>
    <t>2301841</t>
    <phoneticPr fontId="5" type="noConversion"/>
  </si>
  <si>
    <t>https://doi.org/10.1002/adom.202301841</t>
    <phoneticPr fontId="5" type="noConversion"/>
  </si>
  <si>
    <t>Technological process optimization and measurement of image quality of the electrically bifocal metalens</t>
    <phoneticPr fontId="5" type="noConversion"/>
  </si>
  <si>
    <t>Optics Letters</t>
    <phoneticPr fontId="5" type="noConversion"/>
  </si>
  <si>
    <t>48</t>
    <phoneticPr fontId="5" type="noConversion"/>
  </si>
  <si>
    <t>17</t>
    <phoneticPr fontId="5" type="noConversion"/>
  </si>
  <si>
    <t>0146-9592</t>
    <phoneticPr fontId="5" type="noConversion"/>
  </si>
  <si>
    <t>1539-4794</t>
    <phoneticPr fontId="5" type="noConversion"/>
  </si>
  <si>
    <r>
      <t xml:space="preserve">CHUN-YUAN FAN, PEI-YU TANG, </t>
    </r>
    <r>
      <rPr>
        <b/>
        <u/>
        <sz val="10"/>
        <color theme="6" tint="-0.249977111117893"/>
        <rFont val="Times New Roman"/>
        <family val="1"/>
      </rPr>
      <t>VIN-CENT SU</t>
    </r>
    <r>
      <rPr>
        <sz val="10"/>
        <color theme="6" tint="-0.249977111117893"/>
        <rFont val="Times New Roman"/>
        <family val="1"/>
      </rPr>
      <t>, KO-TING CHENG, CHIA-HUNG CHIANG, KAI-LUN XU AND GUO-DUNG J. SU*</t>
    </r>
    <phoneticPr fontId="5" type="noConversion"/>
  </si>
  <si>
    <t>4452-4455</t>
    <phoneticPr fontId="5" type="noConversion"/>
  </si>
  <si>
    <t>https://doi.org/10.1364/OL.497776</t>
    <phoneticPr fontId="5" type="noConversion"/>
  </si>
  <si>
    <r>
      <rPr>
        <sz val="12"/>
        <color indexed="8"/>
        <rFont val="新細明體"/>
        <family val="1"/>
        <charset val="136"/>
      </rPr>
      <t>蘇文生</t>
    </r>
    <phoneticPr fontId="5" type="noConversion"/>
  </si>
  <si>
    <t>GaN Ultraviolet Laser based on Bound States in the Continuum (BIC)</t>
  </si>
  <si>
    <t>ADVANCED OPTICAL MATERIALS</t>
  </si>
  <si>
    <t>2195-1071</t>
  </si>
  <si>
    <r>
      <t xml:space="preserve">Chen, Mu-Hsin; Xing, Di; </t>
    </r>
    <r>
      <rPr>
        <b/>
        <u/>
        <sz val="10"/>
        <color indexed="8"/>
        <rFont val="Times New Roman"/>
        <family val="1"/>
      </rPr>
      <t>Su, Vin-Cent</t>
    </r>
    <r>
      <rPr>
        <sz val="10"/>
        <color indexed="8"/>
        <rFont val="Times New Roman"/>
        <family val="1"/>
      </rPr>
      <t>; Lee, Yang-Chun; Ho, Ya-Lun*; Delaunay, Jean-Jacques</t>
    </r>
    <phoneticPr fontId="5" type="noConversion"/>
  </si>
  <si>
    <r>
      <rPr>
        <sz val="12"/>
        <color indexed="8"/>
        <rFont val="新細明體"/>
        <family val="1"/>
        <charset val="136"/>
      </rPr>
      <t>蘇文生</t>
    </r>
    <r>
      <rPr>
        <sz val="12"/>
        <color indexed="8"/>
        <rFont val="Times New Roman"/>
        <family val="1"/>
      </rPr>
      <t xml:space="preserve">*
</t>
    </r>
    <r>
      <rPr>
        <sz val="12"/>
        <color indexed="8"/>
        <rFont val="新細明體"/>
        <family val="1"/>
        <charset val="136"/>
      </rPr>
      <t>陳孟忻</t>
    </r>
    <phoneticPr fontId="5" type="noConversion"/>
  </si>
  <si>
    <t>Optical Metasurfaces for Tunable Vortex Beams</t>
  </si>
  <si>
    <t>December</t>
    <phoneticPr fontId="5" type="noConversion"/>
  </si>
  <si>
    <r>
      <rPr>
        <b/>
        <u/>
        <sz val="10"/>
        <rFont val="Times New Roman"/>
        <family val="1"/>
      </rPr>
      <t>Su, Vin-Cent*</t>
    </r>
    <r>
      <rPr>
        <sz val="10"/>
        <rFont val="Times New Roman"/>
        <family val="1"/>
      </rPr>
      <t xml:space="preserve">; Huang, Shao-Yang; </t>
    </r>
    <r>
      <rPr>
        <b/>
        <u/>
        <sz val="10"/>
        <rFont val="Times New Roman"/>
        <family val="1"/>
      </rPr>
      <t>Chen, Meng-Hsin</t>
    </r>
    <r>
      <rPr>
        <sz val="10"/>
        <rFont val="Times New Roman"/>
        <family val="1"/>
      </rPr>
      <t>; Chiang, Chia-Hung; Xu, Kai-Lun</t>
    </r>
    <phoneticPr fontId="5" type="noConversion"/>
  </si>
  <si>
    <r>
      <rPr>
        <b/>
        <sz val="12"/>
        <color rgb="FF000000"/>
        <rFont val="微軟正黑體"/>
        <family val="1"/>
        <charset val="136"/>
      </rPr>
      <t>電機工程學系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</si>
  <si>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rgb="FF000000"/>
        <rFont val="微軟正黑體"/>
        <family val="1"/>
        <charset val="136"/>
      </rPr>
      <t>：</t>
    </r>
    <r>
      <rPr>
        <sz val="12"/>
        <color rgb="FF000000"/>
        <rFont val="Times New Roman"/>
        <family val="1"/>
      </rPr>
      <t>13</t>
    </r>
    <r>
      <rPr>
        <sz val="12"/>
        <color rgb="FF000000"/>
        <rFont val="微軟正黑體"/>
        <family val="1"/>
        <charset val="136"/>
      </rPr>
      <t>、</t>
    </r>
    <r>
      <rPr>
        <sz val="12"/>
        <color rgb="FF000000"/>
        <rFont val="Times New Roman"/>
        <family val="1"/>
      </rPr>
      <t>EI</t>
    </r>
    <r>
      <rPr>
        <sz val="12"/>
        <color rgb="FF000000"/>
        <rFont val="微軟正黑體"/>
        <family val="1"/>
        <charset val="136"/>
      </rPr>
      <t>：</t>
    </r>
    <r>
      <rPr>
        <sz val="12"/>
        <color rgb="FF000000"/>
        <rFont val="Times New Roman"/>
        <family val="1"/>
      </rPr>
      <t>2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</si>
  <si>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財務金融學系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</si>
  <si>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邱萬益</t>
    </r>
  </si>
  <si>
    <t>A value-at-risk approach to futures hedge</t>
    <phoneticPr fontId="5" type="noConversion"/>
  </si>
  <si>
    <t>Probability in the Engineering and Informational Sciences</t>
    <phoneticPr fontId="5" type="noConversion"/>
  </si>
  <si>
    <t>37</t>
    <phoneticPr fontId="5" type="noConversion"/>
  </si>
  <si>
    <t>0269-9648</t>
    <phoneticPr fontId="5" type="noConversion"/>
  </si>
  <si>
    <t>1469-8951</t>
    <phoneticPr fontId="5" type="noConversion"/>
  </si>
  <si>
    <t>Wan-Yi Chiu*</t>
    <phoneticPr fontId="5" type="noConversion"/>
  </si>
  <si>
    <t>818–832</t>
    <phoneticPr fontId="5" type="noConversion"/>
  </si>
  <si>
    <t>https://www.cambridge.org/core/journals/probability-in-the-engineering-and-informational-sciences/article/abs/valueatrisk-approach-to-futures-hedge/92A600825D8437D017366321879B0426</t>
    <phoneticPr fontId="5" type="noConversion"/>
  </si>
  <si>
    <r>
      <rPr>
        <sz val="12"/>
        <color indexed="8"/>
        <rFont val="新細明體"/>
        <family val="1"/>
        <charset val="136"/>
      </rPr>
      <t>財務金融學系</t>
    </r>
    <phoneticPr fontId="5" type="noConversion"/>
  </si>
  <si>
    <r>
      <rPr>
        <sz val="12"/>
        <color indexed="8"/>
        <rFont val="新細明體"/>
        <family val="1"/>
        <charset val="136"/>
      </rPr>
      <t>蔡易如</t>
    </r>
    <phoneticPr fontId="5" type="noConversion"/>
  </si>
  <si>
    <t>Trade options for a small open economy: The different impact of Taiwan exports to China and to other countries</t>
  </si>
  <si>
    <t>JOURNAL OF POLICY MODELING</t>
  </si>
  <si>
    <t>JAN-FEB</t>
  </si>
  <si>
    <t>0161-8938</t>
  </si>
  <si>
    <t>1873-8060</t>
  </si>
  <si>
    <t>Tsai, I-Ju*</t>
    <phoneticPr fontId="5" type="noConversion"/>
  </si>
  <si>
    <t>202-227</t>
  </si>
  <si>
    <r>
      <rPr>
        <b/>
        <sz val="12"/>
        <color rgb="FF000000"/>
        <rFont val="微軟正黑體"/>
        <family val="1"/>
        <charset val="136"/>
      </rPr>
      <t>財務金融學系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</si>
  <si>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rgb="FF000000"/>
        <rFont val="微軟正黑體"/>
        <family val="1"/>
        <charset val="136"/>
      </rPr>
      <t>：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新細明體"/>
        <family val="1"/>
        <charset val="136"/>
      </rPr>
      <t>、</t>
    </r>
    <r>
      <rPr>
        <sz val="12"/>
        <color rgb="FF000000"/>
        <rFont val="Times New Roman"/>
        <family val="1"/>
      </rPr>
      <t>SSCI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1</t>
    </r>
    <phoneticPr fontId="5" type="noConversion"/>
  </si>
  <si>
    <r>
      <rPr>
        <sz val="12"/>
        <color indexed="8"/>
        <rFont val="新細明體"/>
        <family val="1"/>
        <charset val="136"/>
      </rPr>
      <t>經營管理學系</t>
    </r>
    <phoneticPr fontId="5" type="noConversion"/>
  </si>
  <si>
    <r>
      <rPr>
        <sz val="12"/>
        <color indexed="8"/>
        <rFont val="新細明體"/>
        <family val="1"/>
        <charset val="136"/>
      </rPr>
      <t>吳志正</t>
    </r>
    <phoneticPr fontId="5" type="noConversion"/>
  </si>
  <si>
    <t>Impact of Social Support and Reciprocity on Consumer Well-Being in Virtual Medical Communities</t>
  </si>
  <si>
    <t>INQUIRY-THE JOURNAL OF HEALTH CARE ORGANIZATION PROVISION AND FINANCING</t>
  </si>
  <si>
    <t>SCIE; SSCI</t>
  </si>
  <si>
    <t>0046-9580</t>
  </si>
  <si>
    <t>1945-7243</t>
  </si>
  <si>
    <r>
      <rPr>
        <b/>
        <u/>
        <sz val="10"/>
        <color indexed="8"/>
        <rFont val="Times New Roman"/>
        <family val="1"/>
      </rPr>
      <t>Wu, Jyh-Jeng</t>
    </r>
    <r>
      <rPr>
        <sz val="10"/>
        <color indexed="8"/>
        <rFont val="Times New Roman"/>
        <family val="1"/>
      </rPr>
      <t>; Lien, Che-Hui; Wang, Tien*; Lin, Tzu-Wei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</si>
  <si>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經營管理學系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</si>
  <si>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胡欣怡</t>
    </r>
  </si>
  <si>
    <t>Role of Corporate Entrepreneurship, Innovation and Customer Relationship Management in Organizational Performance</t>
    <phoneticPr fontId="5" type="noConversion"/>
  </si>
  <si>
    <t>International Journal of Entrepreneurship and Startup Ventures</t>
    <phoneticPr fontId="5" type="noConversion"/>
  </si>
  <si>
    <t>India</t>
    <phoneticPr fontId="5" type="noConversion"/>
  </si>
  <si>
    <t>01-06</t>
    <phoneticPr fontId="5" type="noConversion"/>
  </si>
  <si>
    <t>2584-119X</t>
    <phoneticPr fontId="5" type="noConversion"/>
  </si>
  <si>
    <t>Hsin-Hui "Sunny" Hu, Hsin-Yi Hu, H.G. Parsa</t>
    <phoneticPr fontId="5" type="noConversion"/>
  </si>
  <si>
    <t>7-25</t>
    <phoneticPr fontId="5" type="noConversion"/>
  </si>
  <si>
    <t>https://ijesv.rishihood.edu.in/wp-content/uploads/2023/11/1-Role-of-Corporate-Entrepreneurship-copy.pdf</t>
    <phoneticPr fontId="5" type="noConversion"/>
  </si>
  <si>
    <r>
      <rPr>
        <sz val="12"/>
        <color theme="6" tint="-0.249977111117893"/>
        <rFont val="微軟正黑體"/>
        <family val="2"/>
        <charset val="136"/>
      </rPr>
      <t>徐銘甫</t>
    </r>
  </si>
  <si>
    <t>A Decision Framework for Assessing and Improving the Barriers of Blockchain Technology Adoption</t>
    <phoneticPr fontId="5" type="noConversion"/>
  </si>
  <si>
    <r>
      <t>Journal of Global Information Management (SSCI) _x000D_
 (</t>
    </r>
    <r>
      <rPr>
        <sz val="12"/>
        <color theme="6" tint="-0.249977111117893"/>
        <rFont val="微軟正黑體"/>
        <family val="2"/>
        <charset val="136"/>
      </rPr>
      <t>管二推薦期刊</t>
    </r>
    <r>
      <rPr>
        <sz val="12"/>
        <color theme="6" tint="-0.249977111117893"/>
        <rFont val="Times New Roman"/>
        <family val="1"/>
      </rPr>
      <t>)</t>
    </r>
  </si>
  <si>
    <t>7</t>
    <phoneticPr fontId="5" type="noConversion"/>
  </si>
  <si>
    <t>1062-7375</t>
    <phoneticPr fontId="5" type="noConversion"/>
  </si>
  <si>
    <t>1533-7995</t>
    <phoneticPr fontId="5" type="noConversion"/>
  </si>
  <si>
    <r>
      <t xml:space="preserve">F.H. Chen, K.H. Hu, S. J. Lin*, </t>
    </r>
    <r>
      <rPr>
        <b/>
        <u/>
        <sz val="10"/>
        <color theme="6" tint="-0.249977111117893"/>
        <rFont val="Times New Roman"/>
        <family val="1"/>
      </rPr>
      <t>Ming-Fu Hsu</t>
    </r>
    <phoneticPr fontId="5" type="noConversion"/>
  </si>
  <si>
    <t>1-34</t>
    <phoneticPr fontId="5" type="noConversion"/>
  </si>
  <si>
    <t>https://www.igi-global.com/gateway/article/330134</t>
    <phoneticPr fontId="5" type="noConversion"/>
  </si>
  <si>
    <t>Valuing and Risk Analysis for Supply Chain Management: A Fusion Approach</t>
    <phoneticPr fontId="5" type="noConversion"/>
  </si>
  <si>
    <r>
      <t xml:space="preserve">Sin-Jin Lin, Te-Min Chang, </t>
    </r>
    <r>
      <rPr>
        <b/>
        <u/>
        <sz val="10"/>
        <color theme="6" tint="-0.249977111117893"/>
        <rFont val="Times New Roman"/>
        <family val="1"/>
      </rPr>
      <t>Ming-Fu Hsu</t>
    </r>
    <r>
      <rPr>
        <sz val="10"/>
        <color theme="6" tint="-0.249977111117893"/>
        <rFont val="Times New Roman"/>
        <family val="1"/>
      </rPr>
      <t>*</t>
    </r>
    <phoneticPr fontId="5" type="noConversion"/>
  </si>
  <si>
    <t>1-25</t>
    <phoneticPr fontId="5" type="noConversion"/>
  </si>
  <si>
    <t>https://doi.org/10.4018/JGIM.327866</t>
    <phoneticPr fontId="5" type="noConversion"/>
  </si>
  <si>
    <r>
      <rPr>
        <sz val="12"/>
        <color indexed="8"/>
        <rFont val="新細明體"/>
        <family val="1"/>
        <charset val="136"/>
      </rPr>
      <t>徐銘甫</t>
    </r>
    <phoneticPr fontId="5" type="noConversion"/>
  </si>
  <si>
    <t>Governance of artificial intelligence applications in a business audit via a fusion fuzzy multiple rule-based decision-making model</t>
  </si>
  <si>
    <t>FINANCIAL INNOVATION</t>
  </si>
  <si>
    <t>AUG 14</t>
  </si>
  <si>
    <t>2199-4730</t>
  </si>
  <si>
    <r>
      <t xml:space="preserve">Hu, Kuang-Hua; Chen, Fu-Hsiang*; </t>
    </r>
    <r>
      <rPr>
        <b/>
        <u/>
        <sz val="10"/>
        <color indexed="8"/>
        <rFont val="Times New Roman"/>
        <family val="1"/>
      </rPr>
      <t>Hsu, Ming-Fu</t>
    </r>
    <r>
      <rPr>
        <sz val="10"/>
        <color indexed="8"/>
        <rFont val="Times New Roman"/>
        <family val="1"/>
      </rPr>
      <t>; Tzeng, Gwo-Hshiung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</si>
  <si>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郭光明</t>
    </r>
  </si>
  <si>
    <t>Antecedents Predicting Digital Contact Tracing Acceptance: A Systematic Review and Meta-analysis</t>
    <phoneticPr fontId="5" type="noConversion"/>
  </si>
  <si>
    <t>BMC Medical Informatics and Decision Making</t>
  </si>
  <si>
    <t>23</t>
    <phoneticPr fontId="5" type="noConversion"/>
  </si>
  <si>
    <t>1472-6947</t>
    <phoneticPr fontId="5" type="noConversion"/>
  </si>
  <si>
    <t>Kuo, K.M.*</t>
    <phoneticPr fontId="5" type="noConversion"/>
  </si>
  <si>
    <t xml:space="preserve">212 </t>
    <phoneticPr fontId="5" type="noConversion"/>
  </si>
  <si>
    <t>https://doi.org/10.1186/s12911-023-02313-1</t>
    <phoneticPr fontId="5" type="noConversion"/>
  </si>
  <si>
    <t>Implementation of a patient-centered mobile shared decision making platform and healthcare workers’ evaluation: a case in a medical center</t>
    <phoneticPr fontId="5" type="noConversion"/>
  </si>
  <si>
    <t>Informatics for Health and Social Care</t>
    <phoneticPr fontId="5" type="noConversion"/>
  </si>
  <si>
    <t>1753-8157</t>
    <phoneticPr fontId="5" type="noConversion"/>
  </si>
  <si>
    <t>1753-8165</t>
    <phoneticPr fontId="5" type="noConversion"/>
  </si>
  <si>
    <r>
      <t>C.C., Tsai, C.F, Liu, H.J., Lin, T.C., Lin,</t>
    </r>
    <r>
      <rPr>
        <b/>
        <u/>
        <sz val="10"/>
        <color theme="6" tint="-0.249977111117893"/>
        <rFont val="Times New Roman"/>
        <family val="1"/>
      </rPr>
      <t xml:space="preserve"> K.M., Kuo</t>
    </r>
    <r>
      <rPr>
        <sz val="10"/>
        <color theme="6" tint="-0.249977111117893"/>
        <rFont val="Times New Roman"/>
        <family val="1"/>
      </rPr>
      <t>, J.J., Lin, C.J., Chen, M.C., Lee,</t>
    </r>
    <phoneticPr fontId="5" type="noConversion"/>
  </si>
  <si>
    <t>68-79</t>
    <phoneticPr fontId="5" type="noConversion"/>
  </si>
  <si>
    <t>https://pubmed.ncbi.nlm.nih.gov/35348045/</t>
    <phoneticPr fontId="5" type="noConversion"/>
  </si>
  <si>
    <r>
      <rPr>
        <sz val="12"/>
        <color indexed="8"/>
        <rFont val="新細明體"/>
        <family val="1"/>
        <charset val="136"/>
      </rPr>
      <t>郭光明</t>
    </r>
    <phoneticPr fontId="5" type="noConversion"/>
  </si>
  <si>
    <t>The accuracy of artificial intelligence used for non-melanoma skin cancer diagnoses: a meta-analysis</t>
  </si>
  <si>
    <t>BMC MEDICAL INFORMATICS AND DECISION MAKING</t>
  </si>
  <si>
    <t>JUL 28</t>
  </si>
  <si>
    <t>1472-6947</t>
  </si>
  <si>
    <r>
      <rPr>
        <b/>
        <u/>
        <sz val="10"/>
        <color indexed="8"/>
        <rFont val="Times New Roman"/>
        <family val="1"/>
      </rPr>
      <t>Kuo, Kuang Ming</t>
    </r>
    <r>
      <rPr>
        <sz val="10"/>
        <color indexed="8"/>
        <rFont val="Times New Roman"/>
        <family val="1"/>
      </rPr>
      <t>; Talley, Paul C.; Chang, Chao-Sheng*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</si>
  <si>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楊念慈</t>
    </r>
    <r>
      <rPr>
        <sz val="12"/>
        <color theme="6" tint="-0.249977111117893"/>
        <rFont val="Times New Roman"/>
        <family val="1"/>
      </rPr>
      <t>*</t>
    </r>
    <phoneticPr fontId="5" type="noConversion"/>
  </si>
  <si>
    <t>Corporate Social Responsibility and Stock Returns during the COVID-19 Crisis</t>
    <phoneticPr fontId="5" type="noConversion"/>
  </si>
  <si>
    <r>
      <t xml:space="preserve">Journal of Management and Business Research
</t>
    </r>
    <r>
      <rPr>
        <sz val="12"/>
        <color theme="6" tint="-0.249977111117893"/>
        <rFont val="微軟正黑體"/>
        <family val="2"/>
        <charset val="136"/>
      </rPr>
      <t>管理學報</t>
    </r>
    <phoneticPr fontId="5" type="noConversion"/>
  </si>
  <si>
    <t>TSSCI</t>
    <phoneticPr fontId="5" type="noConversion"/>
  </si>
  <si>
    <t>40</t>
    <phoneticPr fontId="5" type="noConversion"/>
  </si>
  <si>
    <t>2521-4306</t>
    <phoneticPr fontId="5" type="noConversion"/>
  </si>
  <si>
    <t>Yang, Nien-Tzu*</t>
    <phoneticPr fontId="5" type="noConversion"/>
  </si>
  <si>
    <t>277-298</t>
    <phoneticPr fontId="5" type="noConversion"/>
  </si>
  <si>
    <t>https://www.airitilibrary.com/Article/Detail/P20171012001-N202309230011-00002</t>
    <phoneticPr fontId="5" type="noConversion"/>
  </si>
  <si>
    <r>
      <rPr>
        <sz val="12"/>
        <color indexed="8"/>
        <rFont val="新細明體"/>
        <family val="1"/>
        <charset val="136"/>
      </rPr>
      <t>楊念慈</t>
    </r>
    <r>
      <rPr>
        <sz val="12"/>
        <color indexed="8"/>
        <rFont val="Times New Roman"/>
        <family val="1"/>
      </rPr>
      <t>*</t>
    </r>
    <phoneticPr fontId="5" type="noConversion"/>
  </si>
  <si>
    <t>Is there the maturity premium in Taiwan?</t>
  </si>
  <si>
    <t>PACIFIC-BASIN FINANCE JOURNAL</t>
  </si>
  <si>
    <t>0927-538X</t>
  </si>
  <si>
    <t>1879-0585</t>
  </si>
  <si>
    <r>
      <t xml:space="preserve">Lin, Chaonan; Ko, Kuan-Cheng; </t>
    </r>
    <r>
      <rPr>
        <b/>
        <u/>
        <sz val="10"/>
        <color indexed="8"/>
        <rFont val="Times New Roman"/>
        <family val="1"/>
      </rPr>
      <t>Yang, Nien-Tzu*</t>
    </r>
    <phoneticPr fontId="5" type="noConversion"/>
  </si>
  <si>
    <t>Momentum investing and a tale of intraday and overnight returns: Evidence from Taiwan</t>
  </si>
  <si>
    <r>
      <t xml:space="preserve">Ho, Hsiao-Wei; Hsiao, Yu-Jen; Lo, Wen-Chi; </t>
    </r>
    <r>
      <rPr>
        <b/>
        <u/>
        <sz val="10"/>
        <color indexed="8"/>
        <rFont val="Times New Roman"/>
        <family val="1"/>
      </rPr>
      <t>Yang, Nien-Tzu*</t>
    </r>
    <phoneticPr fontId="5" type="noConversion"/>
  </si>
  <si>
    <r>
      <rPr>
        <sz val="12"/>
        <color theme="6" tint="-0.249977111117893"/>
        <rFont val="微軟正黑體"/>
        <family val="2"/>
        <charset val="136"/>
      </rPr>
      <t>廖本源</t>
    </r>
  </si>
  <si>
    <t>Does organization-based self-esteem mediate the relationships between on-the-job embeddedness and job behaviors?</t>
    <phoneticPr fontId="5" type="noConversion"/>
  </si>
  <si>
    <t>Current Psychology</t>
    <phoneticPr fontId="5" type="noConversion"/>
  </si>
  <si>
    <t>1046-1310</t>
    <phoneticPr fontId="5" type="noConversion"/>
  </si>
  <si>
    <t>1936-4733</t>
    <phoneticPr fontId="5" type="noConversion"/>
  </si>
  <si>
    <t>Pen-Yuan Liao, Brian J. Collins, Shu-Yuan Chen, Bo-Sheng Juang</t>
  </si>
  <si>
    <t>9839-9851</t>
    <phoneticPr fontId="5" type="noConversion"/>
  </si>
  <si>
    <t>https://link.springer.com/article/10.1007/s12144-021-02284-4</t>
    <phoneticPr fontId="5" type="noConversion"/>
  </si>
  <si>
    <t>Proactive personality, job crafting, and person-environment fit: does job autonomy matter?</t>
    <phoneticPr fontId="5" type="noConversion"/>
  </si>
  <si>
    <t>22</t>
    <phoneticPr fontId="5" type="noConversion"/>
  </si>
  <si>
    <t>Pen-Yuan Liao</t>
  </si>
  <si>
    <t>18959-18970</t>
    <phoneticPr fontId="5" type="noConversion"/>
  </si>
  <si>
    <t>https://link.springer.com/article/10.1007/s12144-022-03065-3</t>
    <phoneticPr fontId="5" type="noConversion"/>
  </si>
  <si>
    <r>
      <rPr>
        <b/>
        <sz val="12"/>
        <color rgb="FF000000"/>
        <rFont val="新細明體"/>
        <family val="1"/>
        <charset val="136"/>
      </rPr>
      <t>經營管理學系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</si>
  <si>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rgb="FF000000"/>
        <rFont val="微軟正黑體"/>
        <family val="1"/>
        <charset val="136"/>
      </rPr>
      <t>：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新細明體"/>
        <family val="1"/>
        <charset val="136"/>
      </rPr>
      <t>、</t>
    </r>
    <r>
      <rPr>
        <sz val="12"/>
        <color rgb="FF000000"/>
        <rFont val="Times New Roman"/>
        <family val="1"/>
      </rPr>
      <t>SSCI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Microsoft JhengHei UI"/>
        <family val="1"/>
        <charset val="136"/>
      </rPr>
      <t>、</t>
    </r>
    <r>
      <rPr>
        <sz val="12"/>
        <color rgb="FF000000"/>
        <rFont val="Times New Roman"/>
        <family val="1"/>
      </rPr>
      <t>TSSCI</t>
    </r>
    <r>
      <rPr>
        <sz val="12"/>
        <color rgb="FF000000"/>
        <rFont val="Microsoft JhengHei UI"/>
        <family val="1"/>
        <charset val="136"/>
      </rPr>
      <t>：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Microsoft JhengHei UI"/>
        <family val="1"/>
        <charset val="136"/>
      </rPr>
      <t>、其他：</t>
    </r>
    <r>
      <rPr>
        <sz val="12"/>
        <color rgb="FF000000"/>
        <rFont val="Times New Roman"/>
        <family val="1"/>
      </rPr>
      <t>1</t>
    </r>
    <phoneticPr fontId="5" type="noConversion"/>
  </si>
  <si>
    <r>
      <rPr>
        <sz val="12"/>
        <color indexed="8"/>
        <rFont val="新細明體"/>
        <family val="1"/>
        <charset val="136"/>
      </rPr>
      <t>資訊管理學系</t>
    </r>
    <phoneticPr fontId="5" type="noConversion"/>
  </si>
  <si>
    <r>
      <rPr>
        <sz val="12"/>
        <color indexed="8"/>
        <rFont val="新細明體"/>
        <family val="1"/>
        <charset val="136"/>
      </rPr>
      <t>鄭光廷</t>
    </r>
    <phoneticPr fontId="5" type="noConversion"/>
  </si>
  <si>
    <t>Intellectual capital and team resilience capability of information system development project teams</t>
    <phoneticPr fontId="5" type="noConversion"/>
  </si>
  <si>
    <t>INFORMATION &amp; MANAGEMENT</t>
  </si>
  <si>
    <t>0378-7206</t>
  </si>
  <si>
    <t>1872-7530</t>
  </si>
  <si>
    <r>
      <rPr>
        <b/>
        <u/>
        <sz val="10"/>
        <color indexed="8"/>
        <rFont val="Times New Roman"/>
        <family val="1"/>
      </rPr>
      <t>Cheng, Kuang-Ting</t>
    </r>
    <r>
      <rPr>
        <sz val="10"/>
        <color indexed="8"/>
        <rFont val="Times New Roman"/>
        <family val="1"/>
      </rPr>
      <t>; Hsu, Jack Shih-Chieh*; Li, Yuzhu; Brading, Ryan</t>
    </r>
    <phoneticPr fontId="5" type="noConversion"/>
  </si>
  <si>
    <r>
      <rPr>
        <sz val="12"/>
        <color indexed="8"/>
        <rFont val="新細明體"/>
        <family val="1"/>
        <charset val="136"/>
      </rPr>
      <t>資訊管理學</t>
    </r>
    <r>
      <rPr>
        <sz val="12"/>
        <color rgb="FF000000"/>
        <rFont val="新細明體"/>
        <family val="1"/>
        <charset val="136"/>
      </rPr>
      <t>系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  <charset val="136"/>
      </rPr>
      <t>電機工程學系
資訊工程學系</t>
    </r>
    <phoneticPr fontId="5" type="noConversion"/>
  </si>
  <si>
    <r>
      <rPr>
        <sz val="12"/>
        <color indexed="8"/>
        <rFont val="新細明體"/>
        <family val="1"/>
        <charset val="136"/>
      </rPr>
      <t>張朝旭
吳有基</t>
    </r>
    <r>
      <rPr>
        <sz val="12"/>
        <color indexed="8"/>
        <rFont val="Times New Roman"/>
        <family val="1"/>
      </rPr>
      <t xml:space="preserve">*
</t>
    </r>
    <r>
      <rPr>
        <sz val="12"/>
        <color indexed="8"/>
        <rFont val="新細明體"/>
        <family val="1"/>
        <charset val="136"/>
      </rPr>
      <t>韓欽銓</t>
    </r>
    <phoneticPr fontId="5" type="noConversion"/>
  </si>
  <si>
    <t>Bluetooth-Based Healthcare Information and Medical Resource Management System</t>
  </si>
  <si>
    <r>
      <rPr>
        <b/>
        <u/>
        <sz val="10"/>
        <color indexed="8"/>
        <rFont val="Times New Roman"/>
        <family val="1"/>
      </rPr>
      <t>Chang, Chao-Shu</t>
    </r>
    <r>
      <rPr>
        <sz val="10"/>
        <color indexed="8"/>
        <rFont val="Times New Roman"/>
        <family val="1"/>
      </rPr>
      <t xml:space="preserve">; Wu, Tin-Hao; </t>
    </r>
    <r>
      <rPr>
        <b/>
        <u/>
        <sz val="10"/>
        <color indexed="8"/>
        <rFont val="Times New Roman"/>
        <family val="1"/>
      </rPr>
      <t>Wu, Yu-Chi*</t>
    </r>
    <r>
      <rPr>
        <sz val="10"/>
        <color indexed="8"/>
        <rFont val="Times New Roman"/>
        <family val="1"/>
      </rPr>
      <t xml:space="preserve">; </t>
    </r>
    <r>
      <rPr>
        <b/>
        <u/>
        <sz val="10"/>
        <color indexed="8"/>
        <rFont val="Times New Roman"/>
        <family val="1"/>
      </rPr>
      <t>Han, Chin-Chuan</t>
    </r>
    <phoneticPr fontId="5" type="noConversion"/>
  </si>
  <si>
    <r>
      <rPr>
        <b/>
        <sz val="15"/>
        <color rgb="FF000000"/>
        <rFont val="新細明體"/>
        <family val="1"/>
        <charset val="136"/>
      </rPr>
      <t>資訊管理學系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新細明體"/>
        <family val="1"/>
        <charset val="136"/>
      </rPr>
      <t>小計</t>
    </r>
    <phoneticPr fontId="5" type="noConversion"/>
  </si>
  <si>
    <r>
      <t>SCIE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新細明體"/>
        <family val="1"/>
        <charset val="136"/>
      </rPr>
      <t>、</t>
    </r>
    <r>
      <rPr>
        <sz val="12"/>
        <color rgb="FF000000"/>
        <rFont val="Times New Roman"/>
        <family val="1"/>
      </rPr>
      <t>SSCI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Times New Roman"/>
        <family val="1"/>
      </rPr>
      <t>1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</si>
</sst>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>
    <font>
      <sz val="12"/>
      <color theme="1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8"/>
      <color indexed="8"/>
      <name val="Times New Roman"/>
      <family val="1"/>
    </font>
    <font>
      <sz val="18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sz val="12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  <scheme val="minor"/>
    </font>
    <font>
      <b/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2"/>
      <color rgb="FF00B0F0"/>
      <name val="新細明體"/>
      <family val="1"/>
      <charset val="136"/>
    </font>
    <font>
      <b/>
      <sz val="16"/>
      <color rgb="FF7030A0"/>
      <name val="標楷體"/>
      <family val="4"/>
      <charset val="136"/>
    </font>
    <font>
      <sz val="14"/>
      <name val="新細明體"/>
      <family val="1"/>
      <charset val="136"/>
      <scheme val="minor"/>
    </font>
    <font>
      <sz val="10"/>
      <color theme="1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theme="6" tint="-0.249977111117893"/>
      <name val="Times New Roman"/>
      <family val="1"/>
    </font>
    <font>
      <sz val="12"/>
      <color theme="6" tint="-0.249977111117893"/>
      <name val="微軟正黑體"/>
      <family val="2"/>
      <charset val="136"/>
    </font>
    <font>
      <u val="double"/>
      <sz val="14"/>
      <color rgb="FFFF0000"/>
      <name val="標楷體"/>
      <family val="4"/>
      <charset val="136"/>
    </font>
    <font>
      <u/>
      <sz val="14"/>
      <color rgb="FFFF0000"/>
      <name val="標楷體"/>
      <family val="4"/>
      <charset val="136"/>
    </font>
    <font>
      <sz val="12"/>
      <color theme="6" tint="-0.249977111117893"/>
      <name val="新細明體"/>
      <family val="1"/>
      <charset val="136"/>
    </font>
    <font>
      <sz val="10"/>
      <color theme="6" tint="-0.249977111117893"/>
      <name val="Times New Roman"/>
      <family val="1"/>
    </font>
    <font>
      <sz val="10"/>
      <color theme="6" tint="-0.249977111117893"/>
      <name val="微軟正黑體"/>
      <family val="2"/>
      <charset val="136"/>
    </font>
    <font>
      <b/>
      <u/>
      <sz val="10"/>
      <color theme="6" tint="-0.249977111117893"/>
      <name val="微軟正黑體"/>
      <family val="2"/>
      <charset val="136"/>
    </font>
    <font>
      <b/>
      <u/>
      <sz val="10"/>
      <color theme="6" tint="-0.249977111117893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  <charset val="136"/>
    </font>
    <font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sz val="12"/>
      <color theme="6" tint="-0.249977111117893"/>
      <name val="Segoe UI Symbol"/>
      <family val="2"/>
    </font>
    <font>
      <u/>
      <sz val="10"/>
      <color theme="6" tint="-0.249977111117893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rgb="FFFF0000"/>
      <name val="Times New Roman"/>
      <family val="1"/>
    </font>
    <font>
      <sz val="12"/>
      <color indexed="8"/>
      <name val="微軟正黑體"/>
      <family val="2"/>
      <charset val="136"/>
    </font>
    <font>
      <u/>
      <sz val="12"/>
      <color theme="10"/>
      <name val="Times New Roman"/>
      <family val="1"/>
    </font>
    <font>
      <u/>
      <sz val="12"/>
      <color theme="6" tint="-0.249977111117893"/>
      <name val="Times New Roman"/>
      <family val="1"/>
    </font>
    <font>
      <u/>
      <sz val="10"/>
      <color theme="1"/>
      <name val="Times New Roman"/>
      <family val="1"/>
    </font>
    <font>
      <sz val="12"/>
      <color theme="9"/>
      <name val="新細明體"/>
      <family val="1"/>
      <charset val="136"/>
      <scheme val="minor"/>
    </font>
    <font>
      <b/>
      <sz val="12"/>
      <color theme="9"/>
      <name val="新細明體"/>
      <family val="1"/>
      <charset val="136"/>
      <scheme val="minor"/>
    </font>
    <font>
      <b/>
      <u/>
      <sz val="12"/>
      <color theme="9"/>
      <name val="新細明體"/>
      <family val="1"/>
      <charset val="136"/>
      <scheme val="minor"/>
    </font>
    <font>
      <b/>
      <u/>
      <sz val="10"/>
      <color theme="1"/>
      <name val="Times New Roman"/>
      <family val="1"/>
    </font>
    <font>
      <sz val="12"/>
      <color theme="1"/>
      <name val="Times New Roman"/>
      <family val="1"/>
      <charset val="136"/>
    </font>
    <font>
      <sz val="12"/>
      <color rgb="FF000000"/>
      <name val="微軟正黑體"/>
      <family val="1"/>
      <charset val="136"/>
    </font>
    <font>
      <u/>
      <sz val="10"/>
      <color indexed="8"/>
      <name val="Times New Roman"/>
      <family val="1"/>
    </font>
    <font>
      <b/>
      <sz val="12"/>
      <color rgb="FF000000"/>
      <name val="微軟正黑體"/>
      <family val="1"/>
      <charset val="136"/>
    </font>
    <font>
      <sz val="12"/>
      <color theme="6" tint="-0.249977111117893"/>
      <name val="Times New Roman"/>
      <family val="2"/>
      <charset val="136"/>
    </font>
    <font>
      <b/>
      <sz val="12"/>
      <color rgb="FF000000"/>
      <name val="新細明體"/>
      <family val="1"/>
      <charset val="136"/>
    </font>
    <font>
      <sz val="12"/>
      <color rgb="FF000000"/>
      <name val="Microsoft JhengHei UI"/>
      <family val="1"/>
      <charset val="136"/>
    </font>
    <font>
      <b/>
      <sz val="15"/>
      <color indexed="8"/>
      <name val="Times New Roman"/>
      <family val="1"/>
    </font>
    <font>
      <b/>
      <sz val="15"/>
      <color rgb="FF000000"/>
      <name val="新細明體"/>
      <family val="1"/>
      <charset val="136"/>
    </font>
    <font>
      <b/>
      <sz val="15"/>
      <color indexed="8"/>
      <name val="新細明體"/>
      <family val="1"/>
      <charset val="136"/>
    </font>
    <font>
      <sz val="12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66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49" fontId="27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27" fillId="0" borderId="0" xfId="0" applyNumberFormat="1" applyFont="1" applyAlignment="1">
      <alignment horizontal="left" vertical="center" wrapText="1"/>
    </xf>
    <xf numFmtId="49" fontId="31" fillId="3" borderId="1" xfId="0" applyNumberFormat="1" applyFont="1" applyFill="1" applyBorder="1" applyAlignment="1">
      <alignment horizontal="center" vertical="center" wrapText="1"/>
    </xf>
    <xf numFmtId="0" fontId="37" fillId="3" borderId="1" xfId="2" applyFont="1" applyFill="1" applyBorder="1" applyAlignment="1">
      <alignment horizontal="left" vertical="center"/>
    </xf>
    <xf numFmtId="49" fontId="31" fillId="3" borderId="1" xfId="0" applyNumberFormat="1" applyFont="1" applyFill="1" applyBorder="1" applyAlignment="1">
      <alignment vertical="center" wrapText="1"/>
    </xf>
    <xf numFmtId="49" fontId="31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left" vertical="center" wrapText="1"/>
    </xf>
    <xf numFmtId="49" fontId="31" fillId="3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27" fillId="4" borderId="0" xfId="0" applyFont="1" applyFill="1" applyAlignment="1">
      <alignment horizontal="left" vertical="center" wrapText="1"/>
    </xf>
    <xf numFmtId="49" fontId="42" fillId="0" borderId="1" xfId="1" applyNumberFormat="1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49" fontId="39" fillId="3" borderId="1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49" fontId="22" fillId="0" borderId="1" xfId="0" quotePrefix="1" applyNumberFormat="1" applyFont="1" applyBorder="1" applyAlignment="1">
      <alignment horizontal="left" vertical="center" wrapText="1"/>
    </xf>
    <xf numFmtId="49" fontId="47" fillId="0" borderId="1" xfId="1" applyNumberFormat="1" applyFont="1" applyFill="1" applyBorder="1" applyAlignment="1">
      <alignment horizontal="left" vertical="center" wrapText="1"/>
    </xf>
    <xf numFmtId="49" fontId="48" fillId="0" borderId="1" xfId="1" applyNumberFormat="1" applyFont="1" applyFill="1" applyBorder="1" applyAlignment="1">
      <alignment horizontal="left" vertical="center" wrapText="1"/>
    </xf>
    <xf numFmtId="0" fontId="50" fillId="0" borderId="1" xfId="0" applyFont="1" applyBorder="1" applyAlignment="1">
      <alignment wrapText="1"/>
    </xf>
    <xf numFmtId="0" fontId="51" fillId="0" borderId="1" xfId="0" applyFont="1" applyBorder="1" applyAlignment="1">
      <alignment wrapText="1"/>
    </xf>
    <xf numFmtId="0" fontId="50" fillId="0" borderId="1" xfId="0" applyFont="1" applyBorder="1" applyAlignment="1">
      <alignment horizontal="center" wrapText="1"/>
    </xf>
    <xf numFmtId="0" fontId="50" fillId="0" borderId="0" xfId="0" applyFont="1" applyAlignment="1">
      <alignment wrapText="1"/>
    </xf>
    <xf numFmtId="0" fontId="53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left" vertical="center" wrapText="1"/>
    </xf>
    <xf numFmtId="49" fontId="58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61" fillId="3" borderId="1" xfId="2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center" vertical="center" wrapText="1"/>
    </xf>
    <xf numFmtId="49" fontId="31" fillId="0" borderId="0" xfId="0" applyNumberFormat="1" applyFont="1" applyAlignment="1">
      <alignment horizontal="left" vertical="center" wrapText="1"/>
    </xf>
    <xf numFmtId="49" fontId="31" fillId="0" borderId="0" xfId="0" applyNumberFormat="1" applyFont="1" applyAlignment="1">
      <alignment vertical="center" wrapText="1"/>
    </xf>
    <xf numFmtId="49" fontId="31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center" wrapText="1"/>
    </xf>
  </cellXfs>
  <cellStyles count="3">
    <cellStyle name="一般" xfId="0" builtinId="0"/>
    <cellStyle name="一般 2" xfId="2" xr:uid="{689CE0FA-4B1D-493D-909B-62718EDCA9EC}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iencedirect.com/science/article/pii/S2590049823000826" TargetMode="External"/><Relationship Id="rId13" Type="http://schemas.openxmlformats.org/officeDocument/2006/relationships/hyperlink" Target="https://pubmed.ncbi.nlm.nih.gov/35348045/" TargetMode="External"/><Relationship Id="rId18" Type="http://schemas.openxmlformats.org/officeDocument/2006/relationships/hyperlink" Target="https://www.airitilibrary.com/Article/Detail/P20170425003-N202310050017-00004" TargetMode="External"/><Relationship Id="rId3" Type="http://schemas.openxmlformats.org/officeDocument/2006/relationships/hyperlink" Target="https://www.sciencedirect.com/science/article/abs/pii/S0045653523019719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pubs.acs.org/doi/10.1021/acsaelm.2c01461" TargetMode="External"/><Relationship Id="rId12" Type="http://schemas.openxmlformats.org/officeDocument/2006/relationships/hyperlink" Target="https://www.mdpi.com/2227-7390/11/21/4529" TargetMode="External"/><Relationship Id="rId17" Type="http://schemas.openxmlformats.org/officeDocument/2006/relationships/hyperlink" Target="https://doi.org/10.1364/OL.497776" TargetMode="External"/><Relationship Id="rId2" Type="http://schemas.openxmlformats.org/officeDocument/2006/relationships/hyperlink" Target="https://onlinelibrary.wiley.com/doi/abs/10.1002/jccs.202300126" TargetMode="External"/><Relationship Id="rId16" Type="http://schemas.openxmlformats.org/officeDocument/2006/relationships/hyperlink" Target="https://link.springer.com/article/10.1007/s00500-022-07582-y" TargetMode="External"/><Relationship Id="rId20" Type="http://schemas.openxmlformats.org/officeDocument/2006/relationships/hyperlink" Target="https://drive.google.com/file/d/1Bh9MIwyRkhaCK5XXDnSdAFxFbWGuBTz3/view" TargetMode="External"/><Relationship Id="rId1" Type="http://schemas.openxmlformats.org/officeDocument/2006/relationships/hyperlink" Target="https://ieeexplore.ieee.org/document/10217069" TargetMode="External"/><Relationship Id="rId6" Type="http://schemas.openxmlformats.org/officeDocument/2006/relationships/hyperlink" Target="https://www.sciencedirect.com/science/article/pii/S0045653523009347" TargetMode="External"/><Relationship Id="rId11" Type="http://schemas.openxmlformats.org/officeDocument/2006/relationships/hyperlink" Target="https://dl.acm.org/doi/10.4018/JGIM.327866" TargetMode="External"/><Relationship Id="rId5" Type="http://schemas.openxmlformats.org/officeDocument/2006/relationships/hyperlink" Target="https://www.mdpi.com/2311-5629/9/4/101" TargetMode="External"/><Relationship Id="rId15" Type="http://schemas.openxmlformats.org/officeDocument/2006/relationships/hyperlink" Target="https://www.tandfonline.com/doi/full/10.1080/08874417.2021.2023336" TargetMode="External"/><Relationship Id="rId10" Type="http://schemas.openxmlformats.org/officeDocument/2006/relationships/hyperlink" Target="https://journals.aps.org/prb/abstract/10.1103/PhysRevB.108.115306" TargetMode="External"/><Relationship Id="rId19" Type="http://schemas.openxmlformats.org/officeDocument/2006/relationships/hyperlink" Target="https://ijesv.rishihood.edu.in/wp-content/uploads/2023/11/1-Role-of-Corporate-Entrepreneurship-copy.pdf" TargetMode="External"/><Relationship Id="rId4" Type="http://schemas.openxmlformats.org/officeDocument/2006/relationships/hyperlink" Target="https://www.sciencedirect.com/science/article/pii/S0045653523021033" TargetMode="External"/><Relationship Id="rId9" Type="http://schemas.openxmlformats.org/officeDocument/2006/relationships/hyperlink" Target="https://www.sciencedirect.com/science/article/pii/S0042207X2200762X" TargetMode="External"/><Relationship Id="rId14" Type="http://schemas.openxmlformats.org/officeDocument/2006/relationships/hyperlink" Target="https://www.airitilibrary.com/Common/Click_DOI?DOI=10.29429/JSLHR.202306_18(1).03" TargetMode="Externa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12B40-6E39-4246-82B8-0A931A99BE6A}">
  <dimension ref="A1:IX204"/>
  <sheetViews>
    <sheetView tabSelected="1" zoomScale="84" zoomScaleNormal="84" workbookViewId="0">
      <selection activeCell="L213" sqref="L213"/>
    </sheetView>
  </sheetViews>
  <sheetFormatPr defaultColWidth="9" defaultRowHeight="12.75"/>
  <cols>
    <col min="1" max="1" width="9.5" style="3" bestFit="1" customWidth="1"/>
    <col min="2" max="2" width="11.25" style="3" customWidth="1"/>
    <col min="3" max="3" width="11.5" style="36" customWidth="1"/>
    <col min="4" max="4" width="25.75" style="36" customWidth="1"/>
    <col min="5" max="5" width="37.125" style="3" customWidth="1"/>
    <col min="6" max="7" width="22" style="3" customWidth="1"/>
    <col min="8" max="8" width="16.75" style="64" customWidth="1"/>
    <col min="9" max="9" width="22" style="3" customWidth="1"/>
    <col min="10" max="10" width="11.75" style="3" customWidth="1"/>
    <col min="11" max="11" width="37.25" style="3" customWidth="1"/>
    <col min="12" max="12" width="38" style="3" customWidth="1"/>
    <col min="13" max="13" width="77.25" style="3" customWidth="1"/>
    <col min="14" max="14" width="11.875" style="65" customWidth="1"/>
    <col min="15" max="16" width="10" style="3" bestFit="1" customWidth="1"/>
    <col min="17" max="18" width="7.5" style="3" bestFit="1" customWidth="1"/>
    <col min="19" max="19" width="25.875" style="3" customWidth="1"/>
    <col min="20" max="21" width="10" style="3" customWidth="1"/>
    <col min="22" max="22" width="11.625" style="3" bestFit="1" customWidth="1"/>
    <col min="23" max="23" width="26.125" style="3" customWidth="1"/>
    <col min="24" max="24" width="12.5" style="3" customWidth="1"/>
    <col min="25" max="25" width="20.5" style="3" bestFit="1" customWidth="1"/>
    <col min="26" max="202" width="9" style="3"/>
    <col min="203" max="203" width="9.5" style="3" bestFit="1" customWidth="1"/>
    <col min="204" max="204" width="8.375" style="3" customWidth="1"/>
    <col min="205" max="205" width="11.25" style="3" customWidth="1"/>
    <col min="206" max="206" width="8.75" style="3" customWidth="1"/>
    <col min="207" max="207" width="26.125" style="3" customWidth="1"/>
    <col min="208" max="208" width="28.125" style="3" customWidth="1"/>
    <col min="209" max="209" width="33.75" style="3" bestFit="1" customWidth="1"/>
    <col min="210" max="211" width="10" style="3" bestFit="1" customWidth="1"/>
    <col min="212" max="212" width="10.25" style="3" bestFit="1" customWidth="1"/>
    <col min="213" max="214" width="7.5" style="3" bestFit="1" customWidth="1"/>
    <col min="215" max="215" width="8" style="3" bestFit="1" customWidth="1"/>
    <col min="216" max="216" width="3.875" style="3" bestFit="1" customWidth="1"/>
    <col min="217" max="217" width="4.75" style="3" bestFit="1" customWidth="1"/>
    <col min="218" max="218" width="6.125" style="3" bestFit="1" customWidth="1"/>
    <col min="219" max="219" width="5.75" style="3" bestFit="1" customWidth="1"/>
    <col min="220" max="220" width="5.125" style="3" bestFit="1" customWidth="1"/>
    <col min="221" max="221" width="2.875" style="3" bestFit="1" customWidth="1"/>
    <col min="222" max="222" width="6" style="3" bestFit="1" customWidth="1"/>
    <col min="223" max="223" width="10.375" style="3" bestFit="1" customWidth="1"/>
    <col min="224" max="224" width="12.75" style="3" bestFit="1" customWidth="1"/>
    <col min="225" max="225" width="9.875" style="3" bestFit="1" customWidth="1"/>
    <col min="226" max="226" width="13.5" style="3" bestFit="1" customWidth="1"/>
    <col min="227" max="228" width="5.5" style="3" bestFit="1" customWidth="1"/>
    <col min="229" max="229" width="10" style="3" bestFit="1" customWidth="1"/>
    <col min="230" max="230" width="10.25" style="3" bestFit="1" customWidth="1"/>
    <col min="231" max="231" width="8.375" style="3" bestFit="1" customWidth="1"/>
    <col min="232" max="232" width="11.625" style="3" bestFit="1" customWidth="1"/>
    <col min="233" max="233" width="20.5" style="3" bestFit="1" customWidth="1"/>
    <col min="234" max="234" width="9.125" style="3" bestFit="1" customWidth="1"/>
    <col min="235" max="235" width="8" style="3" bestFit="1" customWidth="1"/>
    <col min="236" max="236" width="15" style="3" customWidth="1"/>
    <col min="237" max="237" width="8.625" style="3" bestFit="1" customWidth="1"/>
    <col min="238" max="16384" width="9" style="3"/>
  </cols>
  <sheetData>
    <row r="1" spans="1:258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8" s="13" customFormat="1" ht="35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/>
      <c r="J2" s="6" t="s">
        <v>9</v>
      </c>
      <c r="K2" s="6" t="s">
        <v>10</v>
      </c>
      <c r="L2" s="7" t="s">
        <v>11</v>
      </c>
      <c r="M2" s="7"/>
      <c r="N2" s="8" t="s">
        <v>12</v>
      </c>
      <c r="O2" s="8" t="s">
        <v>13</v>
      </c>
      <c r="P2" s="8" t="s">
        <v>14</v>
      </c>
      <c r="Q2" s="9" t="s">
        <v>15</v>
      </c>
      <c r="R2" s="9"/>
      <c r="S2" s="8" t="s">
        <v>16</v>
      </c>
      <c r="T2" s="10" t="s">
        <v>17</v>
      </c>
      <c r="U2" s="10" t="s">
        <v>18</v>
      </c>
      <c r="V2" s="11" t="s">
        <v>19</v>
      </c>
      <c r="W2" s="10" t="s">
        <v>20</v>
      </c>
      <c r="X2" s="10" t="s">
        <v>21</v>
      </c>
      <c r="Y2" s="10" t="s">
        <v>22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</row>
    <row r="3" spans="1:258" s="13" customFormat="1" ht="39">
      <c r="A3" s="4"/>
      <c r="B3" s="4"/>
      <c r="C3" s="4"/>
      <c r="D3" s="4"/>
      <c r="E3" s="4"/>
      <c r="F3" s="4"/>
      <c r="G3" s="4"/>
      <c r="H3" s="14" t="s">
        <v>23</v>
      </c>
      <c r="I3" s="15" t="s">
        <v>24</v>
      </c>
      <c r="J3" s="6"/>
      <c r="K3" s="6"/>
      <c r="L3" s="16" t="s">
        <v>25</v>
      </c>
      <c r="M3" s="17" t="s">
        <v>26</v>
      </c>
      <c r="N3" s="8"/>
      <c r="O3" s="8"/>
      <c r="P3" s="8"/>
      <c r="Q3" s="18" t="s">
        <v>27</v>
      </c>
      <c r="R3" s="18" t="s">
        <v>28</v>
      </c>
      <c r="S3" s="8"/>
      <c r="T3" s="10"/>
      <c r="U3" s="10"/>
      <c r="V3" s="11"/>
      <c r="W3" s="10"/>
      <c r="X3" s="10"/>
      <c r="Y3" s="10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</row>
    <row r="4" spans="1:258" s="24" customFormat="1" ht="97.5">
      <c r="A4" s="19"/>
      <c r="B4" s="20" t="s">
        <v>29</v>
      </c>
      <c r="C4" s="20" t="s">
        <v>30</v>
      </c>
      <c r="D4" s="20"/>
      <c r="E4" s="20" t="s">
        <v>31</v>
      </c>
      <c r="F4" s="20" t="s">
        <v>32</v>
      </c>
      <c r="G4" s="20"/>
      <c r="H4" s="20" t="s">
        <v>33</v>
      </c>
      <c r="I4" s="20"/>
      <c r="J4" s="20"/>
      <c r="K4" s="20"/>
      <c r="L4" s="21" t="s">
        <v>34</v>
      </c>
      <c r="M4" s="22" t="s">
        <v>35</v>
      </c>
      <c r="N4" s="20" t="s">
        <v>36</v>
      </c>
      <c r="O4" s="20" t="s">
        <v>37</v>
      </c>
      <c r="P4" s="20" t="s">
        <v>38</v>
      </c>
      <c r="Q4" s="20" t="s">
        <v>39</v>
      </c>
      <c r="R4" s="20" t="s">
        <v>40</v>
      </c>
      <c r="S4" s="20"/>
      <c r="T4" s="20" t="s">
        <v>41</v>
      </c>
      <c r="U4" s="20"/>
      <c r="V4" s="20" t="s">
        <v>42</v>
      </c>
      <c r="W4" s="23" t="s">
        <v>43</v>
      </c>
      <c r="X4" s="20" t="s">
        <v>44</v>
      </c>
      <c r="Y4" s="23" t="s">
        <v>45</v>
      </c>
    </row>
    <row r="5" spans="1:258" s="24" customFormat="1" ht="97.5">
      <c r="A5" s="19"/>
      <c r="B5" s="20" t="s">
        <v>29</v>
      </c>
      <c r="C5" s="20" t="s">
        <v>46</v>
      </c>
      <c r="D5" s="20"/>
      <c r="E5" s="20" t="s">
        <v>47</v>
      </c>
      <c r="F5" s="20" t="s">
        <v>48</v>
      </c>
      <c r="G5" s="20"/>
      <c r="H5" s="20" t="s">
        <v>49</v>
      </c>
      <c r="I5" s="20"/>
      <c r="J5" s="20"/>
      <c r="K5" s="20"/>
      <c r="L5" s="21" t="s">
        <v>34</v>
      </c>
      <c r="M5" s="22" t="s">
        <v>35</v>
      </c>
      <c r="N5" s="20" t="s">
        <v>50</v>
      </c>
      <c r="O5" s="20" t="s">
        <v>51</v>
      </c>
      <c r="P5" s="20" t="s">
        <v>38</v>
      </c>
      <c r="Q5" s="20" t="s">
        <v>39</v>
      </c>
      <c r="R5" s="20" t="s">
        <v>52</v>
      </c>
      <c r="S5" s="20"/>
      <c r="T5" s="20" t="s">
        <v>53</v>
      </c>
      <c r="U5" s="20" t="s">
        <v>54</v>
      </c>
      <c r="V5" s="20" t="s">
        <v>55</v>
      </c>
      <c r="W5" s="23" t="s">
        <v>56</v>
      </c>
      <c r="X5" s="20" t="s">
        <v>57</v>
      </c>
      <c r="Y5" s="23" t="s">
        <v>58</v>
      </c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258" s="24" customFormat="1" ht="97.5">
      <c r="A6" s="26"/>
      <c r="B6" s="27" t="s">
        <v>59</v>
      </c>
      <c r="C6" s="27" t="s">
        <v>60</v>
      </c>
      <c r="D6" s="27"/>
      <c r="E6" s="27" t="s">
        <v>61</v>
      </c>
      <c r="F6" s="27" t="s">
        <v>62</v>
      </c>
      <c r="G6" s="27"/>
      <c r="H6" s="27" t="s">
        <v>49</v>
      </c>
      <c r="I6" s="27"/>
      <c r="J6" s="27"/>
      <c r="K6" s="27"/>
      <c r="L6" s="21" t="s">
        <v>34</v>
      </c>
      <c r="M6" s="22" t="s">
        <v>35</v>
      </c>
      <c r="N6" s="28" t="s">
        <v>63</v>
      </c>
      <c r="O6" s="27">
        <v>13</v>
      </c>
      <c r="P6" s="27">
        <v>3</v>
      </c>
      <c r="Q6" s="27">
        <v>2023</v>
      </c>
      <c r="R6" s="27" t="s">
        <v>64</v>
      </c>
      <c r="S6" s="27"/>
      <c r="T6" s="27" t="s">
        <v>65</v>
      </c>
      <c r="U6" s="27" t="s">
        <v>66</v>
      </c>
      <c r="V6" s="27" t="s">
        <v>67</v>
      </c>
      <c r="W6" s="29" t="s">
        <v>68</v>
      </c>
      <c r="X6" s="27">
        <v>2.15824E+16</v>
      </c>
      <c r="Y6" s="29" t="str">
        <f>HYPERLINK("http://dx.doi.org/10.1177/21582440231179710","http://dx.doi.org/10.1177/21582440231179710")</f>
        <v>http://dx.doi.org/10.1177/21582440231179710</v>
      </c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258" s="36" customFormat="1" ht="16.5">
      <c r="A7" s="31"/>
      <c r="B7" s="32" t="s">
        <v>69</v>
      </c>
      <c r="C7" s="33"/>
      <c r="D7" s="33"/>
      <c r="E7" s="34" t="s">
        <v>70</v>
      </c>
      <c r="F7" s="34"/>
      <c r="G7" s="34"/>
      <c r="H7" s="33"/>
      <c r="I7" s="34"/>
      <c r="J7" s="34"/>
      <c r="K7" s="34"/>
      <c r="L7" s="34"/>
      <c r="M7" s="34"/>
      <c r="N7" s="31"/>
      <c r="O7" s="31"/>
      <c r="P7" s="31"/>
      <c r="Q7" s="31"/>
      <c r="R7" s="31"/>
      <c r="S7" s="31"/>
      <c r="T7" s="31"/>
      <c r="U7" s="31"/>
      <c r="V7" s="31"/>
      <c r="W7" s="34"/>
      <c r="X7" s="31"/>
      <c r="Y7" s="35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</row>
    <row r="8" spans="1:258" s="24" customFormat="1" ht="97.5">
      <c r="A8" s="37"/>
      <c r="B8" s="20" t="s">
        <v>71</v>
      </c>
      <c r="C8" s="20" t="s">
        <v>72</v>
      </c>
      <c r="D8" s="20"/>
      <c r="E8" s="20" t="s">
        <v>73</v>
      </c>
      <c r="F8" s="20" t="s">
        <v>74</v>
      </c>
      <c r="G8" s="20"/>
      <c r="H8" s="20" t="s">
        <v>75</v>
      </c>
      <c r="I8" s="20"/>
      <c r="J8" s="20"/>
      <c r="K8" s="20"/>
      <c r="L8" s="21" t="s">
        <v>34</v>
      </c>
      <c r="M8" s="22" t="s">
        <v>35</v>
      </c>
      <c r="N8" s="20" t="s">
        <v>76</v>
      </c>
      <c r="O8" s="20" t="s">
        <v>77</v>
      </c>
      <c r="P8" s="20" t="s">
        <v>78</v>
      </c>
      <c r="Q8" s="20" t="s">
        <v>39</v>
      </c>
      <c r="R8" s="20" t="s">
        <v>79</v>
      </c>
      <c r="S8" s="20"/>
      <c r="T8" s="20" t="s">
        <v>80</v>
      </c>
      <c r="U8" s="20"/>
      <c r="V8" s="20" t="s">
        <v>42</v>
      </c>
      <c r="W8" s="38" t="s">
        <v>81</v>
      </c>
      <c r="X8" s="20" t="s">
        <v>82</v>
      </c>
      <c r="Y8" s="23" t="s">
        <v>83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258" s="36" customFormat="1" ht="16.5">
      <c r="A9" s="31"/>
      <c r="B9" s="32" t="s">
        <v>84</v>
      </c>
      <c r="C9" s="33"/>
      <c r="D9" s="33"/>
      <c r="E9" s="34" t="s">
        <v>85</v>
      </c>
      <c r="F9" s="34"/>
      <c r="G9" s="34"/>
      <c r="H9" s="33"/>
      <c r="I9" s="34"/>
      <c r="J9" s="34"/>
      <c r="K9" s="34"/>
      <c r="L9" s="34"/>
      <c r="M9" s="34"/>
      <c r="N9" s="31"/>
      <c r="O9" s="31"/>
      <c r="P9" s="31"/>
      <c r="Q9" s="31"/>
      <c r="R9" s="31"/>
      <c r="S9" s="31"/>
      <c r="T9" s="31"/>
      <c r="U9" s="31"/>
      <c r="V9" s="31"/>
      <c r="W9" s="34"/>
      <c r="X9" s="31"/>
      <c r="Y9" s="35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</row>
    <row r="10" spans="1:258" s="24" customFormat="1" ht="97.5">
      <c r="A10" s="37"/>
      <c r="B10" s="20" t="s">
        <v>86</v>
      </c>
      <c r="C10" s="20" t="s">
        <v>87</v>
      </c>
      <c r="D10" s="20"/>
      <c r="E10" s="20" t="s">
        <v>88</v>
      </c>
      <c r="F10" s="20" t="s">
        <v>89</v>
      </c>
      <c r="G10" s="20"/>
      <c r="H10" s="20" t="s">
        <v>75</v>
      </c>
      <c r="I10" s="20"/>
      <c r="J10" s="20"/>
      <c r="K10" s="20"/>
      <c r="L10" s="21" t="s">
        <v>34</v>
      </c>
      <c r="M10" s="22" t="s">
        <v>35</v>
      </c>
      <c r="N10" s="20" t="s">
        <v>90</v>
      </c>
      <c r="O10" s="20" t="s">
        <v>91</v>
      </c>
      <c r="P10" s="20"/>
      <c r="Q10" s="20" t="s">
        <v>39</v>
      </c>
      <c r="R10" s="20" t="s">
        <v>40</v>
      </c>
      <c r="S10" s="20"/>
      <c r="T10" s="20" t="s">
        <v>92</v>
      </c>
      <c r="U10" s="20"/>
      <c r="V10" s="20" t="s">
        <v>42</v>
      </c>
      <c r="W10" s="38" t="s">
        <v>93</v>
      </c>
      <c r="X10" s="20" t="s">
        <v>94</v>
      </c>
      <c r="Y10" s="23" t="s">
        <v>95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258" s="24" customFormat="1" ht="97.5">
      <c r="A11" s="37"/>
      <c r="B11" s="20" t="s">
        <v>86</v>
      </c>
      <c r="C11" s="20" t="s">
        <v>87</v>
      </c>
      <c r="D11" s="20"/>
      <c r="E11" s="20" t="s">
        <v>96</v>
      </c>
      <c r="F11" s="20" t="s">
        <v>97</v>
      </c>
      <c r="G11" s="20"/>
      <c r="H11" s="20" t="s">
        <v>75</v>
      </c>
      <c r="I11" s="20"/>
      <c r="J11" s="20"/>
      <c r="K11" s="20"/>
      <c r="L11" s="21" t="s">
        <v>34</v>
      </c>
      <c r="M11" s="22" t="s">
        <v>35</v>
      </c>
      <c r="N11" s="20" t="s">
        <v>98</v>
      </c>
      <c r="O11" s="20" t="s">
        <v>99</v>
      </c>
      <c r="P11" s="20"/>
      <c r="Q11" s="20" t="s">
        <v>39</v>
      </c>
      <c r="R11" s="20" t="s">
        <v>100</v>
      </c>
      <c r="S11" s="20"/>
      <c r="T11" s="20" t="s">
        <v>101</v>
      </c>
      <c r="U11" s="20"/>
      <c r="V11" s="20" t="s">
        <v>42</v>
      </c>
      <c r="W11" s="38" t="s">
        <v>102</v>
      </c>
      <c r="X11" s="20" t="s">
        <v>103</v>
      </c>
      <c r="Y11" s="23" t="s">
        <v>104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258" s="36" customFormat="1" ht="16.5">
      <c r="A12" s="31"/>
      <c r="B12" s="32" t="s">
        <v>105</v>
      </c>
      <c r="C12" s="33"/>
      <c r="D12" s="33"/>
      <c r="E12" s="34" t="s">
        <v>106</v>
      </c>
      <c r="F12" s="34"/>
      <c r="G12" s="34"/>
      <c r="H12" s="33"/>
      <c r="I12" s="34"/>
      <c r="J12" s="34"/>
      <c r="K12" s="34"/>
      <c r="L12" s="34"/>
      <c r="M12" s="34"/>
      <c r="N12" s="31"/>
      <c r="O12" s="31"/>
      <c r="P12" s="31"/>
      <c r="Q12" s="31"/>
      <c r="R12" s="31"/>
      <c r="S12" s="31"/>
      <c r="T12" s="31"/>
      <c r="U12" s="31"/>
      <c r="V12" s="31"/>
      <c r="W12" s="34"/>
      <c r="X12" s="31"/>
      <c r="Y12" s="35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</row>
    <row r="13" spans="1:258" s="24" customFormat="1" ht="97.5">
      <c r="A13" s="37"/>
      <c r="B13" s="20" t="s">
        <v>107</v>
      </c>
      <c r="C13" s="20" t="s">
        <v>108</v>
      </c>
      <c r="D13" s="20"/>
      <c r="E13" s="20" t="s">
        <v>109</v>
      </c>
      <c r="F13" s="20" t="s">
        <v>110</v>
      </c>
      <c r="G13" s="20"/>
      <c r="H13" s="20" t="s">
        <v>33</v>
      </c>
      <c r="I13" s="20"/>
      <c r="J13" s="20"/>
      <c r="K13" s="20"/>
      <c r="L13" s="21" t="s">
        <v>34</v>
      </c>
      <c r="M13" s="22" t="s">
        <v>35</v>
      </c>
      <c r="N13" s="20" t="s">
        <v>111</v>
      </c>
      <c r="O13" s="20" t="s">
        <v>77</v>
      </c>
      <c r="P13" s="20" t="s">
        <v>38</v>
      </c>
      <c r="Q13" s="20" t="s">
        <v>39</v>
      </c>
      <c r="R13" s="20" t="s">
        <v>40</v>
      </c>
      <c r="S13" s="20"/>
      <c r="T13" s="20" t="s">
        <v>112</v>
      </c>
      <c r="U13" s="20"/>
      <c r="V13" s="20" t="s">
        <v>42</v>
      </c>
      <c r="W13" s="23" t="s">
        <v>113</v>
      </c>
      <c r="X13" s="20" t="s">
        <v>114</v>
      </c>
      <c r="Y13" s="23" t="s">
        <v>115</v>
      </c>
    </row>
    <row r="14" spans="1:258" s="24" customFormat="1" ht="97.5">
      <c r="A14" s="26"/>
      <c r="B14" s="27" t="s">
        <v>116</v>
      </c>
      <c r="C14" s="27" t="s">
        <v>117</v>
      </c>
      <c r="D14" s="27"/>
      <c r="E14" s="27" t="s">
        <v>118</v>
      </c>
      <c r="F14" s="27" t="s">
        <v>119</v>
      </c>
      <c r="G14" s="27"/>
      <c r="H14" s="27" t="s">
        <v>120</v>
      </c>
      <c r="I14" s="27"/>
      <c r="J14" s="27"/>
      <c r="K14" s="27"/>
      <c r="L14" s="21" t="s">
        <v>34</v>
      </c>
      <c r="M14" s="22" t="s">
        <v>35</v>
      </c>
      <c r="N14" s="28" t="s">
        <v>121</v>
      </c>
      <c r="O14" s="27">
        <v>13</v>
      </c>
      <c r="P14" s="27">
        <v>8</v>
      </c>
      <c r="Q14" s="27">
        <v>2023</v>
      </c>
      <c r="R14" s="27" t="s">
        <v>122</v>
      </c>
      <c r="S14" s="27"/>
      <c r="T14" s="27" t="s">
        <v>66</v>
      </c>
      <c r="U14" s="27" t="s">
        <v>123</v>
      </c>
      <c r="V14" s="27" t="s">
        <v>67</v>
      </c>
      <c r="W14" s="29" t="s">
        <v>124</v>
      </c>
      <c r="X14" s="27">
        <v>629</v>
      </c>
      <c r="Y14" s="29" t="str">
        <f>HYPERLINK("http://dx.doi.org/10.3390/bs13080629","http://dx.doi.org/10.3390/bs13080629")</f>
        <v>http://dx.doi.org/10.3390/bs13080629</v>
      </c>
    </row>
    <row r="15" spans="1:258" s="24" customFormat="1" ht="97.5">
      <c r="A15" s="26"/>
      <c r="B15" s="27" t="s">
        <v>116</v>
      </c>
      <c r="C15" s="27" t="s">
        <v>125</v>
      </c>
      <c r="D15" s="27"/>
      <c r="E15" s="27" t="s">
        <v>126</v>
      </c>
      <c r="F15" s="27" t="s">
        <v>127</v>
      </c>
      <c r="G15" s="27"/>
      <c r="H15" s="27" t="s">
        <v>128</v>
      </c>
      <c r="I15" s="27"/>
      <c r="J15" s="27"/>
      <c r="K15" s="27"/>
      <c r="L15" s="21" t="s">
        <v>34</v>
      </c>
      <c r="M15" s="22" t="s">
        <v>35</v>
      </c>
      <c r="N15" s="28" t="s">
        <v>129</v>
      </c>
      <c r="O15" s="27">
        <v>125</v>
      </c>
      <c r="P15" s="27">
        <v>8</v>
      </c>
      <c r="Q15" s="27">
        <v>2023</v>
      </c>
      <c r="R15" s="27" t="s">
        <v>130</v>
      </c>
      <c r="S15" s="27"/>
      <c r="T15" s="27" t="s">
        <v>131</v>
      </c>
      <c r="U15" s="27" t="s">
        <v>132</v>
      </c>
      <c r="V15" s="27" t="s">
        <v>67</v>
      </c>
      <c r="W15" s="29" t="s">
        <v>133</v>
      </c>
      <c r="X15" s="27" t="s">
        <v>134</v>
      </c>
      <c r="Y15" s="29" t="str">
        <f>HYPERLINK("http://dx.doi.org/10.1108/BFJ-05-2022-0434","http://dx.doi.org/10.1108/BFJ-05-2022-0434")</f>
        <v>http://dx.doi.org/10.1108/BFJ-05-2022-0434</v>
      </c>
    </row>
    <row r="16" spans="1:258" s="24" customFormat="1" ht="97.5">
      <c r="A16" s="26"/>
      <c r="B16" s="27" t="s">
        <v>116</v>
      </c>
      <c r="C16" s="27" t="s">
        <v>125</v>
      </c>
      <c r="D16" s="27"/>
      <c r="E16" s="27" t="s">
        <v>135</v>
      </c>
      <c r="F16" s="27" t="s">
        <v>136</v>
      </c>
      <c r="G16" s="27"/>
      <c r="H16" s="27" t="s">
        <v>120</v>
      </c>
      <c r="I16" s="27"/>
      <c r="J16" s="27"/>
      <c r="K16" s="27"/>
      <c r="L16" s="21" t="s">
        <v>34</v>
      </c>
      <c r="M16" s="22" t="s">
        <v>35</v>
      </c>
      <c r="N16" s="28" t="s">
        <v>137</v>
      </c>
      <c r="O16" s="27">
        <v>15</v>
      </c>
      <c r="P16" s="27">
        <v>6</v>
      </c>
      <c r="Q16" s="27">
        <v>2023</v>
      </c>
      <c r="R16" s="27" t="s">
        <v>138</v>
      </c>
      <c r="S16" s="27"/>
      <c r="T16" s="27" t="s">
        <v>66</v>
      </c>
      <c r="U16" s="27" t="s">
        <v>139</v>
      </c>
      <c r="V16" s="27" t="s">
        <v>67</v>
      </c>
      <c r="W16" s="29" t="s">
        <v>140</v>
      </c>
      <c r="X16" s="27">
        <v>5476</v>
      </c>
      <c r="Y16" s="29" t="str">
        <f>HYPERLINK("http://dx.doi.org/10.3390/su15065476","http://dx.doi.org/10.3390/su15065476")</f>
        <v>http://dx.doi.org/10.3390/su15065476</v>
      </c>
    </row>
    <row r="17" spans="1:258" s="36" customFormat="1" ht="16.5">
      <c r="A17" s="31"/>
      <c r="B17" s="32" t="s">
        <v>141</v>
      </c>
      <c r="C17" s="33"/>
      <c r="D17" s="33"/>
      <c r="E17" s="39" t="s">
        <v>142</v>
      </c>
      <c r="F17" s="34"/>
      <c r="G17" s="34"/>
      <c r="H17" s="33"/>
      <c r="I17" s="34"/>
      <c r="J17" s="34"/>
      <c r="K17" s="34"/>
      <c r="L17" s="34"/>
      <c r="M17" s="34"/>
      <c r="N17" s="31"/>
      <c r="O17" s="31"/>
      <c r="P17" s="31"/>
      <c r="Q17" s="31"/>
      <c r="R17" s="31"/>
      <c r="S17" s="31"/>
      <c r="T17" s="31"/>
      <c r="U17" s="31"/>
      <c r="V17" s="31"/>
      <c r="W17" s="34"/>
      <c r="X17" s="31"/>
      <c r="Y17" s="3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</row>
    <row r="18" spans="1:258" s="24" customFormat="1" ht="97.5">
      <c r="A18" s="37"/>
      <c r="B18" s="20" t="s">
        <v>143</v>
      </c>
      <c r="C18" s="20" t="s">
        <v>144</v>
      </c>
      <c r="D18" s="20"/>
      <c r="E18" s="20" t="s">
        <v>145</v>
      </c>
      <c r="F18" s="20" t="s">
        <v>146</v>
      </c>
      <c r="G18" s="20"/>
      <c r="H18" s="20" t="s">
        <v>128</v>
      </c>
      <c r="I18" s="20"/>
      <c r="J18" s="20"/>
      <c r="K18" s="20"/>
      <c r="L18" s="21" t="s">
        <v>34</v>
      </c>
      <c r="M18" s="22" t="s">
        <v>35</v>
      </c>
      <c r="N18" s="40" t="s">
        <v>129</v>
      </c>
      <c r="O18" s="20" t="s">
        <v>147</v>
      </c>
      <c r="P18" s="20" t="s">
        <v>38</v>
      </c>
      <c r="Q18" s="20" t="s">
        <v>39</v>
      </c>
      <c r="R18" s="20" t="s">
        <v>79</v>
      </c>
      <c r="S18" s="20"/>
      <c r="T18" s="20" t="s">
        <v>148</v>
      </c>
      <c r="U18" s="20" t="s">
        <v>148</v>
      </c>
      <c r="V18" s="20" t="s">
        <v>55</v>
      </c>
      <c r="W18" s="38" t="s">
        <v>149</v>
      </c>
      <c r="X18" s="20" t="s">
        <v>150</v>
      </c>
      <c r="Y18" s="23" t="s">
        <v>151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1:258" s="24" customFormat="1" ht="97.5">
      <c r="A19" s="26"/>
      <c r="B19" s="41" t="s">
        <v>152</v>
      </c>
      <c r="C19" s="27" t="s">
        <v>153</v>
      </c>
      <c r="D19" s="27"/>
      <c r="E19" s="27" t="s">
        <v>154</v>
      </c>
      <c r="F19" s="27" t="s">
        <v>155</v>
      </c>
      <c r="G19" s="27"/>
      <c r="H19" s="27" t="s">
        <v>156</v>
      </c>
      <c r="I19" s="27"/>
      <c r="J19" s="27"/>
      <c r="K19" s="27"/>
      <c r="L19" s="21" t="s">
        <v>34</v>
      </c>
      <c r="M19" s="22" t="s">
        <v>35</v>
      </c>
      <c r="N19" s="28" t="s">
        <v>129</v>
      </c>
      <c r="O19" s="27">
        <v>290</v>
      </c>
      <c r="P19" s="27" t="s">
        <v>66</v>
      </c>
      <c r="Q19" s="27">
        <v>2023</v>
      </c>
      <c r="R19" s="27" t="s">
        <v>157</v>
      </c>
      <c r="S19" s="27"/>
      <c r="T19" s="27" t="s">
        <v>158</v>
      </c>
      <c r="U19" s="27" t="s">
        <v>159</v>
      </c>
      <c r="V19" s="27" t="s">
        <v>67</v>
      </c>
      <c r="W19" s="29" t="s">
        <v>160</v>
      </c>
      <c r="X19" s="27">
        <v>108588</v>
      </c>
      <c r="Y19" s="29" t="str">
        <f>HYPERLINK("http://dx.doi.org/10.1016/j.agwat.2023.108588","http://dx.doi.org/10.1016/j.agwat.2023.108588")</f>
        <v>http://dx.doi.org/10.1016/j.agwat.2023.108588</v>
      </c>
    </row>
    <row r="20" spans="1:258" s="24" customFormat="1" ht="97.5">
      <c r="A20" s="26"/>
      <c r="B20" s="27" t="s">
        <v>152</v>
      </c>
      <c r="C20" s="27" t="s">
        <v>153</v>
      </c>
      <c r="D20" s="27"/>
      <c r="E20" s="27" t="s">
        <v>161</v>
      </c>
      <c r="F20" s="27" t="s">
        <v>162</v>
      </c>
      <c r="G20" s="27"/>
      <c r="H20" s="27" t="s">
        <v>128</v>
      </c>
      <c r="I20" s="27"/>
      <c r="J20" s="27"/>
      <c r="K20" s="27"/>
      <c r="L20" s="21" t="s">
        <v>34</v>
      </c>
      <c r="M20" s="22" t="s">
        <v>35</v>
      </c>
      <c r="N20" s="28" t="s">
        <v>129</v>
      </c>
      <c r="O20" s="27">
        <v>54</v>
      </c>
      <c r="P20" s="27">
        <v>12</v>
      </c>
      <c r="Q20" s="27">
        <v>2023</v>
      </c>
      <c r="R20" s="27">
        <v>12</v>
      </c>
      <c r="S20" s="27"/>
      <c r="T20" s="27" t="s">
        <v>163</v>
      </c>
      <c r="U20" s="27" t="s">
        <v>164</v>
      </c>
      <c r="V20" s="27" t="s">
        <v>67</v>
      </c>
      <c r="W20" s="29" t="s">
        <v>165</v>
      </c>
      <c r="X20" s="27" t="s">
        <v>166</v>
      </c>
      <c r="Y20" s="29" t="str">
        <f>HYPERLINK("http://dx.doi.org/10.2166/nh.2023.097","http://dx.doi.org/10.2166/nh.2023.097")</f>
        <v>http://dx.doi.org/10.2166/nh.2023.097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258" s="24" customFormat="1" ht="97.5">
      <c r="A21" s="26"/>
      <c r="B21" s="27" t="s">
        <v>152</v>
      </c>
      <c r="C21" s="27" t="s">
        <v>153</v>
      </c>
      <c r="D21" s="27"/>
      <c r="E21" s="27" t="s">
        <v>167</v>
      </c>
      <c r="F21" s="27" t="s">
        <v>168</v>
      </c>
      <c r="G21" s="27"/>
      <c r="H21" s="27" t="s">
        <v>128</v>
      </c>
      <c r="I21" s="27"/>
      <c r="J21" s="27"/>
      <c r="K21" s="27"/>
      <c r="L21" s="21" t="s">
        <v>34</v>
      </c>
      <c r="M21" s="22" t="s">
        <v>35</v>
      </c>
      <c r="N21" s="28" t="s">
        <v>129</v>
      </c>
      <c r="O21" s="27">
        <v>25</v>
      </c>
      <c r="P21" s="27">
        <v>3</v>
      </c>
      <c r="Q21" s="27">
        <v>2023</v>
      </c>
      <c r="R21" s="27" t="s">
        <v>169</v>
      </c>
      <c r="S21" s="27"/>
      <c r="T21" s="27" t="s">
        <v>170</v>
      </c>
      <c r="U21" s="27" t="s">
        <v>171</v>
      </c>
      <c r="V21" s="27" t="s">
        <v>67</v>
      </c>
      <c r="W21" s="29" t="s">
        <v>172</v>
      </c>
      <c r="X21" s="27" t="s">
        <v>173</v>
      </c>
      <c r="Y21" s="29" t="str">
        <f>HYPERLINK("http://dx.doi.org/10.2166/hydro.2023.124","http://dx.doi.org/10.2166/hydro.2023.124")</f>
        <v>http://dx.doi.org/10.2166/hydro.2023.124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258" s="25" customFormat="1" ht="97.5">
      <c r="A22" s="26"/>
      <c r="B22" s="27" t="s">
        <v>152</v>
      </c>
      <c r="C22" s="27" t="s">
        <v>174</v>
      </c>
      <c r="D22" s="27"/>
      <c r="E22" s="27" t="s">
        <v>175</v>
      </c>
      <c r="F22" s="27" t="s">
        <v>176</v>
      </c>
      <c r="G22" s="27"/>
      <c r="H22" s="27" t="s">
        <v>120</v>
      </c>
      <c r="I22" s="27"/>
      <c r="J22" s="27"/>
      <c r="K22" s="27"/>
      <c r="L22" s="21" t="s">
        <v>34</v>
      </c>
      <c r="M22" s="22" t="s">
        <v>35</v>
      </c>
      <c r="N22" s="28" t="s">
        <v>129</v>
      </c>
      <c r="O22" s="27">
        <v>15</v>
      </c>
      <c r="P22" s="27">
        <v>1</v>
      </c>
      <c r="Q22" s="27">
        <v>2023</v>
      </c>
      <c r="R22" s="27" t="s">
        <v>177</v>
      </c>
      <c r="S22" s="27"/>
      <c r="T22" s="27" t="s">
        <v>66</v>
      </c>
      <c r="U22" s="27" t="s">
        <v>178</v>
      </c>
      <c r="V22" s="27" t="s">
        <v>67</v>
      </c>
      <c r="W22" s="29" t="s">
        <v>179</v>
      </c>
      <c r="X22" s="27">
        <v>123</v>
      </c>
      <c r="Y22" s="29" t="str">
        <f>HYPERLINK("http://dx.doi.org/10.3390/w15010123","http://dx.doi.org/10.3390/w15010123")</f>
        <v>http://dx.doi.org/10.3390/w15010123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</row>
    <row r="23" spans="1:258" s="42" customFormat="1" ht="97.5">
      <c r="A23" s="37"/>
      <c r="B23" s="20" t="s">
        <v>143</v>
      </c>
      <c r="C23" s="20" t="s">
        <v>180</v>
      </c>
      <c r="D23" s="20"/>
      <c r="E23" s="20" t="s">
        <v>181</v>
      </c>
      <c r="F23" s="20" t="s">
        <v>182</v>
      </c>
      <c r="G23" s="20"/>
      <c r="H23" s="20" t="s">
        <v>75</v>
      </c>
      <c r="I23" s="20"/>
      <c r="J23" s="20"/>
      <c r="K23" s="20"/>
      <c r="L23" s="21" t="s">
        <v>34</v>
      </c>
      <c r="M23" s="22" t="s">
        <v>35</v>
      </c>
      <c r="N23" s="20" t="s">
        <v>183</v>
      </c>
      <c r="O23" s="20" t="s">
        <v>184</v>
      </c>
      <c r="P23" s="20" t="s">
        <v>185</v>
      </c>
      <c r="Q23" s="20" t="s">
        <v>39</v>
      </c>
      <c r="R23" s="20" t="s">
        <v>186</v>
      </c>
      <c r="S23" s="20"/>
      <c r="T23" s="20" t="s">
        <v>187</v>
      </c>
      <c r="U23" s="20"/>
      <c r="V23" s="20" t="s">
        <v>55</v>
      </c>
      <c r="W23" s="23" t="s">
        <v>188</v>
      </c>
      <c r="X23" s="20" t="s">
        <v>189</v>
      </c>
      <c r="Y23" s="23" t="s">
        <v>190</v>
      </c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258" s="25" customFormat="1" ht="97.5">
      <c r="A24" s="26"/>
      <c r="B24" s="27" t="s">
        <v>152</v>
      </c>
      <c r="C24" s="27" t="s">
        <v>191</v>
      </c>
      <c r="D24" s="27"/>
      <c r="E24" s="27" t="s">
        <v>192</v>
      </c>
      <c r="F24" s="27" t="s">
        <v>176</v>
      </c>
      <c r="G24" s="27"/>
      <c r="H24" s="27" t="s">
        <v>120</v>
      </c>
      <c r="I24" s="27"/>
      <c r="J24" s="27"/>
      <c r="K24" s="27"/>
      <c r="L24" s="21" t="s">
        <v>34</v>
      </c>
      <c r="M24" s="22" t="s">
        <v>35</v>
      </c>
      <c r="N24" s="28" t="s">
        <v>129</v>
      </c>
      <c r="O24" s="27">
        <v>15</v>
      </c>
      <c r="P24" s="27">
        <v>22</v>
      </c>
      <c r="Q24" s="27">
        <v>2023</v>
      </c>
      <c r="R24" s="27" t="s">
        <v>193</v>
      </c>
      <c r="S24" s="27"/>
      <c r="T24" s="27" t="s">
        <v>66</v>
      </c>
      <c r="U24" s="27" t="s">
        <v>178</v>
      </c>
      <c r="V24" s="27" t="s">
        <v>67</v>
      </c>
      <c r="W24" s="29" t="s">
        <v>194</v>
      </c>
      <c r="X24" s="27">
        <v>3941</v>
      </c>
      <c r="Y24" s="29" t="str">
        <f>HYPERLINK("http://dx.doi.org/10.3390/w15223941","http://dx.doi.org/10.3390/w15223941")</f>
        <v>http://dx.doi.org/10.3390/w15223941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258" s="25" customFormat="1" ht="97.5">
      <c r="A25" s="26"/>
      <c r="B25" s="27" t="s">
        <v>152</v>
      </c>
      <c r="C25" s="27" t="s">
        <v>191</v>
      </c>
      <c r="D25" s="27"/>
      <c r="E25" s="27" t="s">
        <v>195</v>
      </c>
      <c r="F25" s="27" t="s">
        <v>196</v>
      </c>
      <c r="G25" s="27"/>
      <c r="H25" s="27" t="s">
        <v>128</v>
      </c>
      <c r="I25" s="27"/>
      <c r="J25" s="27"/>
      <c r="K25" s="27"/>
      <c r="L25" s="21" t="s">
        <v>34</v>
      </c>
      <c r="M25" s="22" t="s">
        <v>35</v>
      </c>
      <c r="N25" s="28" t="s">
        <v>129</v>
      </c>
      <c r="O25" s="27">
        <v>276</v>
      </c>
      <c r="P25" s="27" t="s">
        <v>66</v>
      </c>
      <c r="Q25" s="27">
        <v>2023</v>
      </c>
      <c r="R25" s="27" t="s">
        <v>197</v>
      </c>
      <c r="S25" s="27"/>
      <c r="T25" s="27" t="s">
        <v>198</v>
      </c>
      <c r="U25" s="27" t="s">
        <v>199</v>
      </c>
      <c r="V25" s="27" t="s">
        <v>67</v>
      </c>
      <c r="W25" s="29" t="s">
        <v>200</v>
      </c>
      <c r="X25" s="27">
        <v>114208</v>
      </c>
      <c r="Y25" s="29" t="str">
        <f>HYPERLINK("http://dx.doi.org/10.1016/j.oceaneng.2023.114208","http://dx.doi.org/10.1016/j.oceaneng.2023.114208")</f>
        <v>http://dx.doi.org/10.1016/j.oceaneng.2023.114208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</row>
    <row r="26" spans="1:258" s="24" customFormat="1" ht="97.5">
      <c r="A26" s="26"/>
      <c r="B26" s="27" t="s">
        <v>152</v>
      </c>
      <c r="C26" s="27" t="s">
        <v>191</v>
      </c>
      <c r="D26" s="27"/>
      <c r="E26" s="27" t="s">
        <v>201</v>
      </c>
      <c r="F26" s="27" t="s">
        <v>202</v>
      </c>
      <c r="G26" s="27"/>
      <c r="H26" s="27" t="s">
        <v>203</v>
      </c>
      <c r="I26" s="27"/>
      <c r="J26" s="27"/>
      <c r="K26" s="27"/>
      <c r="L26" s="21" t="s">
        <v>34</v>
      </c>
      <c r="M26" s="22" t="s">
        <v>35</v>
      </c>
      <c r="N26" s="28" t="s">
        <v>129</v>
      </c>
      <c r="O26" s="27">
        <v>21</v>
      </c>
      <c r="P26" s="27">
        <v>4</v>
      </c>
      <c r="Q26" s="27">
        <v>2023</v>
      </c>
      <c r="R26" s="27" t="s">
        <v>204</v>
      </c>
      <c r="S26" s="27"/>
      <c r="T26" s="27" t="s">
        <v>205</v>
      </c>
      <c r="U26" s="27" t="s">
        <v>206</v>
      </c>
      <c r="V26" s="27" t="s">
        <v>67</v>
      </c>
      <c r="W26" s="29" t="s">
        <v>207</v>
      </c>
      <c r="X26" s="27" t="s">
        <v>208</v>
      </c>
      <c r="Y26" s="29" t="str">
        <f>HYPERLINK("http://dx.doi.org/10.1007/s10333-023-00935-9","http://dx.doi.org/10.1007/s10333-023-00935-9")</f>
        <v>http://dx.doi.org/10.1007/s10333-023-00935-9</v>
      </c>
    </row>
    <row r="27" spans="1:258" s="24" customFormat="1" ht="97.5">
      <c r="A27" s="26"/>
      <c r="B27" s="27" t="s">
        <v>152</v>
      </c>
      <c r="C27" s="27" t="s">
        <v>191</v>
      </c>
      <c r="D27" s="27"/>
      <c r="E27" s="27" t="s">
        <v>209</v>
      </c>
      <c r="F27" s="27" t="s">
        <v>210</v>
      </c>
      <c r="G27" s="27"/>
      <c r="H27" s="27" t="s">
        <v>128</v>
      </c>
      <c r="I27" s="27"/>
      <c r="J27" s="27"/>
      <c r="K27" s="27"/>
      <c r="L27" s="21" t="s">
        <v>34</v>
      </c>
      <c r="M27" s="22" t="s">
        <v>35</v>
      </c>
      <c r="N27" s="28" t="s">
        <v>129</v>
      </c>
      <c r="O27" s="27">
        <v>193</v>
      </c>
      <c r="P27" s="27" t="s">
        <v>66</v>
      </c>
      <c r="Q27" s="27">
        <v>2023</v>
      </c>
      <c r="R27" s="27" t="s">
        <v>122</v>
      </c>
      <c r="S27" s="27"/>
      <c r="T27" s="27" t="s">
        <v>211</v>
      </c>
      <c r="U27" s="27" t="s">
        <v>212</v>
      </c>
      <c r="V27" s="27" t="s">
        <v>67</v>
      </c>
      <c r="W27" s="29" t="s">
        <v>213</v>
      </c>
      <c r="X27" s="27">
        <v>115220</v>
      </c>
      <c r="Y27" s="29" t="str">
        <f>HYPERLINK("http://dx.doi.org/10.1016/j.marpolbul.2023.115220","http://dx.doi.org/10.1016/j.marpolbul.2023.115220")</f>
        <v>http://dx.doi.org/10.1016/j.marpolbul.2023.115220</v>
      </c>
    </row>
    <row r="28" spans="1:258" s="24" customFormat="1" ht="97.5">
      <c r="A28" s="26"/>
      <c r="B28" s="27" t="s">
        <v>152</v>
      </c>
      <c r="C28" s="27" t="s">
        <v>214</v>
      </c>
      <c r="D28" s="27"/>
      <c r="E28" s="27" t="s">
        <v>215</v>
      </c>
      <c r="F28" s="27" t="s">
        <v>216</v>
      </c>
      <c r="G28" s="27"/>
      <c r="H28" s="27" t="s">
        <v>156</v>
      </c>
      <c r="I28" s="27"/>
      <c r="J28" s="27"/>
      <c r="K28" s="27"/>
      <c r="L28" s="21" t="s">
        <v>34</v>
      </c>
      <c r="M28" s="22" t="s">
        <v>35</v>
      </c>
      <c r="N28" s="28" t="s">
        <v>129</v>
      </c>
      <c r="O28" s="27">
        <v>116</v>
      </c>
      <c r="P28" s="27" t="s">
        <v>66</v>
      </c>
      <c r="Q28" s="27">
        <v>2023</v>
      </c>
      <c r="R28" s="27" t="s">
        <v>217</v>
      </c>
      <c r="S28" s="27"/>
      <c r="T28" s="27" t="s">
        <v>218</v>
      </c>
      <c r="U28" s="27" t="s">
        <v>219</v>
      </c>
      <c r="V28" s="27" t="s">
        <v>67</v>
      </c>
      <c r="W28" s="29" t="s">
        <v>220</v>
      </c>
      <c r="X28" s="27">
        <v>103164</v>
      </c>
      <c r="Y28" s="29" t="str">
        <f>HYPERLINK("http://dx.doi.org/10.1016/j.jag.2022.103164","http://dx.doi.org/10.1016/j.jag.2022.103164")</f>
        <v>http://dx.doi.org/10.1016/j.jag.2022.103164</v>
      </c>
    </row>
    <row r="29" spans="1:258" s="24" customFormat="1" ht="97.5">
      <c r="A29" s="26"/>
      <c r="B29" s="41" t="s">
        <v>152</v>
      </c>
      <c r="C29" s="27" t="s">
        <v>214</v>
      </c>
      <c r="D29" s="27"/>
      <c r="E29" s="27" t="s">
        <v>221</v>
      </c>
      <c r="F29" s="27" t="s">
        <v>222</v>
      </c>
      <c r="G29" s="27"/>
      <c r="H29" s="27" t="s">
        <v>156</v>
      </c>
      <c r="I29" s="27"/>
      <c r="J29" s="27"/>
      <c r="K29" s="27"/>
      <c r="L29" s="21" t="s">
        <v>34</v>
      </c>
      <c r="M29" s="22" t="s">
        <v>35</v>
      </c>
      <c r="N29" s="28" t="s">
        <v>129</v>
      </c>
      <c r="O29" s="27">
        <v>323</v>
      </c>
      <c r="P29" s="27" t="s">
        <v>66</v>
      </c>
      <c r="Q29" s="27">
        <v>2023</v>
      </c>
      <c r="R29" s="27" t="s">
        <v>223</v>
      </c>
      <c r="S29" s="27"/>
      <c r="T29" s="27" t="s">
        <v>224</v>
      </c>
      <c r="U29" s="27" t="s">
        <v>225</v>
      </c>
      <c r="V29" s="27" t="s">
        <v>67</v>
      </c>
      <c r="W29" s="29" t="s">
        <v>226</v>
      </c>
      <c r="X29" s="27">
        <v>107211</v>
      </c>
      <c r="Y29" s="29" t="str">
        <f>HYPERLINK("http://dx.doi.org/10.1016/j.enggeo.2023.107211","http://dx.doi.org/10.1016/j.enggeo.2023.107211")</f>
        <v>http://dx.doi.org/10.1016/j.enggeo.2023.107211</v>
      </c>
    </row>
    <row r="30" spans="1:258" s="36" customFormat="1" ht="16.5">
      <c r="A30" s="31"/>
      <c r="B30" s="32" t="s">
        <v>227</v>
      </c>
      <c r="C30" s="33"/>
      <c r="D30" s="33"/>
      <c r="E30" s="39" t="s">
        <v>228</v>
      </c>
      <c r="F30" s="34"/>
      <c r="G30" s="34"/>
      <c r="H30" s="33"/>
      <c r="I30" s="34"/>
      <c r="J30" s="34"/>
      <c r="K30" s="34"/>
      <c r="L30" s="34"/>
      <c r="M30" s="34"/>
      <c r="N30" s="31"/>
      <c r="O30" s="31"/>
      <c r="P30" s="31"/>
      <c r="Q30" s="31"/>
      <c r="R30" s="31"/>
      <c r="S30" s="31"/>
      <c r="T30" s="31"/>
      <c r="U30" s="31"/>
      <c r="V30" s="31"/>
      <c r="W30" s="34"/>
      <c r="X30" s="31"/>
      <c r="Y30" s="35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</row>
    <row r="31" spans="1:258" s="24" customFormat="1" ht="97.5">
      <c r="A31" s="37"/>
      <c r="B31" s="20" t="s">
        <v>229</v>
      </c>
      <c r="C31" s="20" t="s">
        <v>230</v>
      </c>
      <c r="D31" s="20"/>
      <c r="E31" s="20" t="s">
        <v>231</v>
      </c>
      <c r="F31" s="20" t="s">
        <v>232</v>
      </c>
      <c r="G31" s="20"/>
      <c r="H31" s="20" t="s">
        <v>128</v>
      </c>
      <c r="I31" s="20"/>
      <c r="J31" s="20"/>
      <c r="K31" s="20"/>
      <c r="L31" s="21" t="s">
        <v>34</v>
      </c>
      <c r="M31" s="22" t="s">
        <v>35</v>
      </c>
      <c r="N31" s="20" t="s">
        <v>50</v>
      </c>
      <c r="O31" s="20" t="s">
        <v>233</v>
      </c>
      <c r="P31" s="20"/>
      <c r="Q31" s="20" t="s">
        <v>39</v>
      </c>
      <c r="R31" s="20" t="s">
        <v>186</v>
      </c>
      <c r="S31" s="20"/>
      <c r="T31" s="20" t="s">
        <v>234</v>
      </c>
      <c r="U31" s="20" t="s">
        <v>235</v>
      </c>
      <c r="V31" s="20" t="s">
        <v>55</v>
      </c>
      <c r="W31" s="23" t="s">
        <v>236</v>
      </c>
      <c r="X31" s="20" t="s">
        <v>237</v>
      </c>
      <c r="Y31" s="43" t="s">
        <v>238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1:258" s="44" customFormat="1" ht="97.5">
      <c r="A32" s="37"/>
      <c r="B32" s="20" t="s">
        <v>229</v>
      </c>
      <c r="C32" s="20" t="s">
        <v>230</v>
      </c>
      <c r="D32" s="20"/>
      <c r="E32" s="20" t="s">
        <v>239</v>
      </c>
      <c r="F32" s="20" t="s">
        <v>232</v>
      </c>
      <c r="G32" s="20"/>
      <c r="H32" s="20" t="s">
        <v>128</v>
      </c>
      <c r="I32" s="20"/>
      <c r="J32" s="20"/>
      <c r="K32" s="20"/>
      <c r="L32" s="21" t="s">
        <v>34</v>
      </c>
      <c r="M32" s="22" t="s">
        <v>35</v>
      </c>
      <c r="N32" s="20" t="s">
        <v>50</v>
      </c>
      <c r="O32" s="20" t="s">
        <v>240</v>
      </c>
      <c r="P32" s="20"/>
      <c r="Q32" s="20" t="s">
        <v>39</v>
      </c>
      <c r="R32" s="20" t="s">
        <v>100</v>
      </c>
      <c r="S32" s="20"/>
      <c r="T32" s="20" t="s">
        <v>234</v>
      </c>
      <c r="U32" s="20" t="s">
        <v>235</v>
      </c>
      <c r="V32" s="20" t="s">
        <v>55</v>
      </c>
      <c r="W32" s="23" t="s">
        <v>241</v>
      </c>
      <c r="X32" s="20" t="s">
        <v>242</v>
      </c>
      <c r="Y32" s="43" t="s">
        <v>243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258" s="24" customFormat="1" ht="97.5">
      <c r="A33" s="26"/>
      <c r="B33" s="27" t="s">
        <v>244</v>
      </c>
      <c r="C33" s="27" t="s">
        <v>245</v>
      </c>
      <c r="D33" s="27"/>
      <c r="E33" s="27" t="s">
        <v>246</v>
      </c>
      <c r="F33" s="27" t="s">
        <v>247</v>
      </c>
      <c r="G33" s="27"/>
      <c r="H33" s="27" t="s">
        <v>128</v>
      </c>
      <c r="I33" s="27"/>
      <c r="J33" s="27"/>
      <c r="K33" s="27"/>
      <c r="L33" s="21" t="s">
        <v>34</v>
      </c>
      <c r="M33" s="22" t="s">
        <v>35</v>
      </c>
      <c r="N33" s="28" t="s">
        <v>129</v>
      </c>
      <c r="O33" s="27">
        <v>331</v>
      </c>
      <c r="P33" s="27" t="s">
        <v>248</v>
      </c>
      <c r="Q33" s="27">
        <v>2023</v>
      </c>
      <c r="R33" s="27" t="s">
        <v>249</v>
      </c>
      <c r="S33" s="27"/>
      <c r="T33" s="27" t="s">
        <v>250</v>
      </c>
      <c r="U33" s="27" t="s">
        <v>251</v>
      </c>
      <c r="V33" s="27" t="s">
        <v>67</v>
      </c>
      <c r="W33" s="29" t="s">
        <v>252</v>
      </c>
      <c r="X33" s="27">
        <v>121883</v>
      </c>
      <c r="Y33" s="29" t="str">
        <f>HYPERLINK("http://dx.doi.org/10.1016/j.envpol.2023.121883","http://dx.doi.org/10.1016/j.envpol.2023.121883")</f>
        <v>http://dx.doi.org/10.1016/j.envpol.2023.121883</v>
      </c>
    </row>
    <row r="34" spans="1:258" s="24" customFormat="1" ht="97.5">
      <c r="A34" s="26"/>
      <c r="B34" s="27" t="s">
        <v>244</v>
      </c>
      <c r="C34" s="27" t="s">
        <v>245</v>
      </c>
      <c r="D34" s="27"/>
      <c r="E34" s="27" t="s">
        <v>253</v>
      </c>
      <c r="F34" s="27" t="s">
        <v>254</v>
      </c>
      <c r="G34" s="27"/>
      <c r="H34" s="27" t="s">
        <v>156</v>
      </c>
      <c r="I34" s="27"/>
      <c r="J34" s="27"/>
      <c r="K34" s="27"/>
      <c r="L34" s="21" t="s">
        <v>34</v>
      </c>
      <c r="M34" s="22" t="s">
        <v>35</v>
      </c>
      <c r="N34" s="28" t="s">
        <v>129</v>
      </c>
      <c r="O34" s="27">
        <v>83</v>
      </c>
      <c r="P34" s="27" t="s">
        <v>255</v>
      </c>
      <c r="Q34" s="27">
        <v>2023</v>
      </c>
      <c r="R34" s="27" t="s">
        <v>217</v>
      </c>
      <c r="S34" s="27"/>
      <c r="T34" s="27" t="s">
        <v>256</v>
      </c>
      <c r="U34" s="27" t="s">
        <v>257</v>
      </c>
      <c r="V34" s="27" t="s">
        <v>67</v>
      </c>
      <c r="W34" s="29" t="s">
        <v>258</v>
      </c>
      <c r="X34" s="27" t="s">
        <v>259</v>
      </c>
      <c r="Y34" s="29" t="s">
        <v>66</v>
      </c>
    </row>
    <row r="35" spans="1:258" s="24" customFormat="1" ht="97.5">
      <c r="A35" s="26"/>
      <c r="B35" s="27" t="s">
        <v>244</v>
      </c>
      <c r="C35" s="27" t="s">
        <v>245</v>
      </c>
      <c r="D35" s="27"/>
      <c r="E35" s="27" t="s">
        <v>260</v>
      </c>
      <c r="F35" s="27" t="s">
        <v>261</v>
      </c>
      <c r="G35" s="27"/>
      <c r="H35" s="27" t="s">
        <v>49</v>
      </c>
      <c r="I35" s="27"/>
      <c r="J35" s="27"/>
      <c r="K35" s="27"/>
      <c r="L35" s="21" t="s">
        <v>34</v>
      </c>
      <c r="M35" s="22" t="s">
        <v>35</v>
      </c>
      <c r="N35" s="28" t="s">
        <v>129</v>
      </c>
      <c r="O35" s="27">
        <v>36</v>
      </c>
      <c r="P35" s="27">
        <v>8</v>
      </c>
      <c r="Q35" s="27">
        <v>2023</v>
      </c>
      <c r="R35" s="27" t="s">
        <v>262</v>
      </c>
      <c r="S35" s="27"/>
      <c r="T35" s="27" t="s">
        <v>263</v>
      </c>
      <c r="U35" s="27" t="s">
        <v>264</v>
      </c>
      <c r="V35" s="27" t="s">
        <v>67</v>
      </c>
      <c r="W35" s="29" t="s">
        <v>265</v>
      </c>
      <c r="X35" s="27" t="s">
        <v>266</v>
      </c>
      <c r="Y35" s="29" t="str">
        <f>HYPERLINK("http://dx.doi.org/10.1021/acs.chemrestox.3c00143","http://dx.doi.org/10.1021/acs.chemrestox.3c00143")</f>
        <v>http://dx.doi.org/10.1021/acs.chemrestox.3c00143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258" s="24" customFormat="1" ht="97.5">
      <c r="A36" s="26"/>
      <c r="B36" s="27" t="s">
        <v>244</v>
      </c>
      <c r="C36" s="27" t="s">
        <v>245</v>
      </c>
      <c r="D36" s="27"/>
      <c r="E36" s="27" t="s">
        <v>267</v>
      </c>
      <c r="F36" s="27" t="s">
        <v>268</v>
      </c>
      <c r="G36" s="27"/>
      <c r="H36" s="27" t="s">
        <v>128</v>
      </c>
      <c r="I36" s="27"/>
      <c r="J36" s="27"/>
      <c r="K36" s="27"/>
      <c r="L36" s="21" t="s">
        <v>34</v>
      </c>
      <c r="M36" s="22" t="s">
        <v>35</v>
      </c>
      <c r="N36" s="28" t="s">
        <v>129</v>
      </c>
      <c r="O36" s="27">
        <v>179</v>
      </c>
      <c r="P36" s="27" t="s">
        <v>66</v>
      </c>
      <c r="Q36" s="27">
        <v>2023</v>
      </c>
      <c r="R36" s="27" t="s">
        <v>269</v>
      </c>
      <c r="S36" s="27"/>
      <c r="T36" s="27" t="s">
        <v>270</v>
      </c>
      <c r="U36" s="27" t="s">
        <v>271</v>
      </c>
      <c r="V36" s="27" t="s">
        <v>67</v>
      </c>
      <c r="W36" s="29" t="s">
        <v>272</v>
      </c>
      <c r="X36" s="27">
        <v>113993</v>
      </c>
      <c r="Y36" s="29" t="str">
        <f>HYPERLINK("http://dx.doi.org/10.1016/j.fct.2023.113993","http://dx.doi.org/10.1016/j.fct.2023.113993")</f>
        <v>http://dx.doi.org/10.1016/j.fct.2023.113993</v>
      </c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1:258" s="24" customFormat="1" ht="97.5">
      <c r="A37" s="26"/>
      <c r="B37" s="27" t="s">
        <v>244</v>
      </c>
      <c r="C37" s="27" t="s">
        <v>245</v>
      </c>
      <c r="D37" s="27"/>
      <c r="E37" s="27" t="s">
        <v>273</v>
      </c>
      <c r="F37" s="27" t="s">
        <v>274</v>
      </c>
      <c r="G37" s="27"/>
      <c r="H37" s="27" t="s">
        <v>203</v>
      </c>
      <c r="I37" s="27"/>
      <c r="J37" s="27"/>
      <c r="K37" s="27"/>
      <c r="L37" s="21" t="s">
        <v>34</v>
      </c>
      <c r="M37" s="22" t="s">
        <v>35</v>
      </c>
      <c r="N37" s="28" t="s">
        <v>129</v>
      </c>
      <c r="O37" s="27">
        <v>13</v>
      </c>
      <c r="P37" s="27">
        <v>1</v>
      </c>
      <c r="Q37" s="27">
        <v>2023</v>
      </c>
      <c r="R37" s="27" t="s">
        <v>275</v>
      </c>
      <c r="S37" s="27"/>
      <c r="T37" s="27" t="s">
        <v>276</v>
      </c>
      <c r="U37" s="27" t="s">
        <v>66</v>
      </c>
      <c r="V37" s="27" t="s">
        <v>67</v>
      </c>
      <c r="W37" s="29" t="s">
        <v>277</v>
      </c>
      <c r="X37" s="27">
        <v>7399</v>
      </c>
      <c r="Y37" s="29" t="str">
        <f>HYPERLINK("http://dx.doi.org/10.1038/s41598-023-34661-3","http://dx.doi.org/10.1038/s41598-023-34661-3")</f>
        <v>http://dx.doi.org/10.1038/s41598-023-34661-3</v>
      </c>
    </row>
    <row r="38" spans="1:258" s="24" customFormat="1" ht="97.5">
      <c r="A38" s="26"/>
      <c r="B38" s="27" t="s">
        <v>244</v>
      </c>
      <c r="C38" s="27" t="s">
        <v>245</v>
      </c>
      <c r="D38" s="27"/>
      <c r="E38" s="27" t="s">
        <v>278</v>
      </c>
      <c r="F38" s="27" t="s">
        <v>279</v>
      </c>
      <c r="G38" s="27"/>
      <c r="H38" s="27" t="s">
        <v>120</v>
      </c>
      <c r="I38" s="27"/>
      <c r="J38" s="27"/>
      <c r="K38" s="27"/>
      <c r="L38" s="21" t="s">
        <v>34</v>
      </c>
      <c r="M38" s="22" t="s">
        <v>35</v>
      </c>
      <c r="N38" s="28" t="s">
        <v>129</v>
      </c>
      <c r="O38" s="27">
        <v>28</v>
      </c>
      <c r="P38" s="27">
        <v>3</v>
      </c>
      <c r="Q38" s="27">
        <v>2023</v>
      </c>
      <c r="R38" s="27" t="s">
        <v>217</v>
      </c>
      <c r="S38" s="27"/>
      <c r="T38" s="27" t="s">
        <v>66</v>
      </c>
      <c r="U38" s="27" t="s">
        <v>280</v>
      </c>
      <c r="V38" s="27" t="s">
        <v>67</v>
      </c>
      <c r="W38" s="29" t="s">
        <v>281</v>
      </c>
      <c r="X38" s="27">
        <v>1442</v>
      </c>
      <c r="Y38" s="29" t="str">
        <f>HYPERLINK("http://dx.doi.org/10.3390/molecules28031442","http://dx.doi.org/10.3390/molecules28031442")</f>
        <v>http://dx.doi.org/10.3390/molecules28031442</v>
      </c>
    </row>
    <row r="39" spans="1:258" s="44" customFormat="1" ht="97.5">
      <c r="A39" s="26"/>
      <c r="B39" s="27" t="s">
        <v>244</v>
      </c>
      <c r="C39" s="27" t="s">
        <v>245</v>
      </c>
      <c r="D39" s="27"/>
      <c r="E39" s="27" t="s">
        <v>282</v>
      </c>
      <c r="F39" s="27" t="s">
        <v>283</v>
      </c>
      <c r="G39" s="27"/>
      <c r="H39" s="27" t="s">
        <v>49</v>
      </c>
      <c r="I39" s="27"/>
      <c r="J39" s="27"/>
      <c r="K39" s="27"/>
      <c r="L39" s="21" t="s">
        <v>34</v>
      </c>
      <c r="M39" s="22" t="s">
        <v>35</v>
      </c>
      <c r="N39" s="28" t="s">
        <v>129</v>
      </c>
      <c r="O39" s="27">
        <v>263</v>
      </c>
      <c r="P39" s="27" t="s">
        <v>66</v>
      </c>
      <c r="Q39" s="27">
        <v>2023</v>
      </c>
      <c r="R39" s="27" t="s">
        <v>284</v>
      </c>
      <c r="S39" s="27"/>
      <c r="T39" s="27" t="s">
        <v>285</v>
      </c>
      <c r="U39" s="27" t="s">
        <v>286</v>
      </c>
      <c r="V39" s="27" t="s">
        <v>67</v>
      </c>
      <c r="W39" s="29" t="s">
        <v>287</v>
      </c>
      <c r="X39" s="27">
        <v>115208</v>
      </c>
      <c r="Y39" s="29" t="str">
        <f>HYPERLINK("http://dx.doi.org/10.1016/j.ecoenv.2023.115208","http://dx.doi.org/10.1016/j.ecoenv.2023.115208")</f>
        <v>http://dx.doi.org/10.1016/j.ecoenv.2023.115208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</row>
    <row r="40" spans="1:258" s="24" customFormat="1" ht="97.5">
      <c r="A40" s="26"/>
      <c r="B40" s="41" t="s">
        <v>244</v>
      </c>
      <c r="C40" s="27" t="s">
        <v>245</v>
      </c>
      <c r="D40" s="27"/>
      <c r="E40" s="27" t="s">
        <v>288</v>
      </c>
      <c r="F40" s="27" t="s">
        <v>289</v>
      </c>
      <c r="G40" s="27"/>
      <c r="H40" s="27" t="s">
        <v>128</v>
      </c>
      <c r="I40" s="27"/>
      <c r="J40" s="27"/>
      <c r="K40" s="27"/>
      <c r="L40" s="21" t="s">
        <v>34</v>
      </c>
      <c r="M40" s="22" t="s">
        <v>35</v>
      </c>
      <c r="N40" s="28" t="s">
        <v>129</v>
      </c>
      <c r="O40" s="27">
        <v>417</v>
      </c>
      <c r="P40" s="27" t="s">
        <v>66</v>
      </c>
      <c r="Q40" s="27">
        <v>2023</v>
      </c>
      <c r="R40" s="27" t="s">
        <v>249</v>
      </c>
      <c r="S40" s="27"/>
      <c r="T40" s="27" t="s">
        <v>290</v>
      </c>
      <c r="U40" s="27" t="s">
        <v>291</v>
      </c>
      <c r="V40" s="27" t="s">
        <v>67</v>
      </c>
      <c r="W40" s="29" t="s">
        <v>292</v>
      </c>
      <c r="X40" s="27">
        <v>135951</v>
      </c>
      <c r="Y40" s="29" t="str">
        <f>HYPERLINK("http://dx.doi.org/10.1016/j.foodchem.2023.135951","http://dx.doi.org/10.1016/j.foodchem.2023.135951")</f>
        <v>http://dx.doi.org/10.1016/j.foodchem.2023.135951</v>
      </c>
    </row>
    <row r="41" spans="1:258" s="36" customFormat="1" ht="16.5">
      <c r="A41" s="31"/>
      <c r="B41" s="32" t="s">
        <v>293</v>
      </c>
      <c r="C41" s="33"/>
      <c r="D41" s="33"/>
      <c r="E41" s="46" t="s">
        <v>294</v>
      </c>
      <c r="F41" s="34"/>
      <c r="G41" s="34"/>
      <c r="H41" s="33"/>
      <c r="I41" s="34"/>
      <c r="J41" s="34"/>
      <c r="K41" s="34"/>
      <c r="L41" s="34"/>
      <c r="M41" s="34"/>
      <c r="N41" s="31"/>
      <c r="O41" s="31"/>
      <c r="P41" s="31"/>
      <c r="Q41" s="31"/>
      <c r="R41" s="31"/>
      <c r="S41" s="31"/>
      <c r="T41" s="31"/>
      <c r="U41" s="31"/>
      <c r="V41" s="31"/>
      <c r="W41" s="34"/>
      <c r="X41" s="31"/>
      <c r="Y41" s="35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</row>
    <row r="42" spans="1:258" s="24" customFormat="1" ht="97.5">
      <c r="A42" s="26"/>
      <c r="B42" s="27" t="s">
        <v>295</v>
      </c>
      <c r="C42" s="27" t="s">
        <v>296</v>
      </c>
      <c r="D42" s="27"/>
      <c r="E42" s="27" t="s">
        <v>297</v>
      </c>
      <c r="F42" s="27" t="s">
        <v>298</v>
      </c>
      <c r="G42" s="27"/>
      <c r="H42" s="27" t="s">
        <v>49</v>
      </c>
      <c r="I42" s="27"/>
      <c r="J42" s="27"/>
      <c r="K42" s="27"/>
      <c r="L42" s="21" t="s">
        <v>34</v>
      </c>
      <c r="M42" s="22" t="s">
        <v>35</v>
      </c>
      <c r="N42" s="28" t="s">
        <v>129</v>
      </c>
      <c r="O42" s="27">
        <v>8</v>
      </c>
      <c r="P42" s="27">
        <v>43</v>
      </c>
      <c r="Q42" s="27">
        <v>2023</v>
      </c>
      <c r="R42" s="27" t="s">
        <v>299</v>
      </c>
      <c r="S42" s="27"/>
      <c r="T42" s="27" t="s">
        <v>300</v>
      </c>
      <c r="U42" s="27" t="s">
        <v>66</v>
      </c>
      <c r="V42" s="27" t="s">
        <v>67</v>
      </c>
      <c r="W42" s="29" t="s">
        <v>301</v>
      </c>
      <c r="X42" s="27" t="s">
        <v>302</v>
      </c>
      <c r="Y42" s="29" t="str">
        <f>HYPERLINK("http://dx.doi.org/10.1021/acsomega.3c05677","http://dx.doi.org/10.1021/acsomega.3c05677")</f>
        <v>http://dx.doi.org/10.1021/acsomega.3c05677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258" s="25" customFormat="1" ht="97.5">
      <c r="A43" s="37"/>
      <c r="B43" s="20" t="s">
        <v>303</v>
      </c>
      <c r="C43" s="20" t="s">
        <v>304</v>
      </c>
      <c r="D43" s="20"/>
      <c r="E43" s="20" t="s">
        <v>305</v>
      </c>
      <c r="F43" s="20" t="s">
        <v>146</v>
      </c>
      <c r="G43" s="20"/>
      <c r="H43" s="40" t="s">
        <v>203</v>
      </c>
      <c r="I43" s="20"/>
      <c r="J43" s="20"/>
      <c r="K43" s="20"/>
      <c r="L43" s="21" t="s">
        <v>34</v>
      </c>
      <c r="M43" s="22" t="s">
        <v>35</v>
      </c>
      <c r="N43" s="40" t="s">
        <v>129</v>
      </c>
      <c r="O43" s="20" t="s">
        <v>147</v>
      </c>
      <c r="P43" s="20"/>
      <c r="Q43" s="20" t="s">
        <v>39</v>
      </c>
      <c r="R43" s="20" t="s">
        <v>306</v>
      </c>
      <c r="S43" s="20"/>
      <c r="T43" s="40" t="s">
        <v>276</v>
      </c>
      <c r="U43" s="40" t="s">
        <v>66</v>
      </c>
      <c r="V43" s="40" t="s">
        <v>67</v>
      </c>
      <c r="W43" s="23" t="s">
        <v>307</v>
      </c>
      <c r="X43" s="20" t="s">
        <v>308</v>
      </c>
      <c r="Y43" s="23" t="s">
        <v>309</v>
      </c>
    </row>
    <row r="44" spans="1:258" s="24" customFormat="1" ht="97.5">
      <c r="A44" s="26"/>
      <c r="B44" s="27" t="s">
        <v>295</v>
      </c>
      <c r="C44" s="27" t="s">
        <v>310</v>
      </c>
      <c r="D44" s="27"/>
      <c r="E44" s="27" t="s">
        <v>311</v>
      </c>
      <c r="F44" s="27" t="s">
        <v>312</v>
      </c>
      <c r="G44" s="27"/>
      <c r="H44" s="27" t="s">
        <v>49</v>
      </c>
      <c r="I44" s="27"/>
      <c r="J44" s="27"/>
      <c r="K44" s="27"/>
      <c r="L44" s="21" t="s">
        <v>34</v>
      </c>
      <c r="M44" s="22" t="s">
        <v>35</v>
      </c>
      <c r="N44" s="28" t="s">
        <v>129</v>
      </c>
      <c r="O44" s="27">
        <v>145</v>
      </c>
      <c r="P44" s="27">
        <v>9</v>
      </c>
      <c r="Q44" s="27">
        <v>2023</v>
      </c>
      <c r="R44" s="27" t="s">
        <v>313</v>
      </c>
      <c r="S44" s="27"/>
      <c r="T44" s="27" t="s">
        <v>314</v>
      </c>
      <c r="U44" s="27" t="s">
        <v>315</v>
      </c>
      <c r="V44" s="27" t="s">
        <v>67</v>
      </c>
      <c r="W44" s="29" t="s">
        <v>316</v>
      </c>
      <c r="X44" s="27">
        <v>94501</v>
      </c>
      <c r="Y44" s="29" t="str">
        <f>HYPERLINK("http://dx.doi.org/10.1115/1.4062392","http://dx.doi.org/10.1115/1.4062392")</f>
        <v>http://dx.doi.org/10.1115/1.4062392</v>
      </c>
    </row>
    <row r="45" spans="1:258" s="24" customFormat="1" ht="97.5">
      <c r="A45" s="26"/>
      <c r="B45" s="27" t="s">
        <v>295</v>
      </c>
      <c r="C45" s="27" t="s">
        <v>310</v>
      </c>
      <c r="D45" s="27"/>
      <c r="E45" s="27" t="s">
        <v>317</v>
      </c>
      <c r="F45" s="27" t="s">
        <v>312</v>
      </c>
      <c r="G45" s="27"/>
      <c r="H45" s="27" t="s">
        <v>49</v>
      </c>
      <c r="I45" s="27"/>
      <c r="J45" s="27"/>
      <c r="K45" s="27"/>
      <c r="L45" s="21" t="s">
        <v>34</v>
      </c>
      <c r="M45" s="22" t="s">
        <v>35</v>
      </c>
      <c r="N45" s="28" t="s">
        <v>129</v>
      </c>
      <c r="O45" s="27">
        <v>145</v>
      </c>
      <c r="P45" s="27">
        <v>11</v>
      </c>
      <c r="Q45" s="27">
        <v>2023</v>
      </c>
      <c r="R45" s="27" t="s">
        <v>318</v>
      </c>
      <c r="S45" s="27"/>
      <c r="T45" s="27" t="s">
        <v>314</v>
      </c>
      <c r="U45" s="27" t="s">
        <v>315</v>
      </c>
      <c r="V45" s="27" t="s">
        <v>67</v>
      </c>
      <c r="W45" s="29" t="s">
        <v>319</v>
      </c>
      <c r="X45" s="27">
        <v>114501</v>
      </c>
      <c r="Y45" s="29" t="str">
        <f>HYPERLINK("http://dx.doi.org/10.1115/1.4062878","http://dx.doi.org/10.1115/1.4062878")</f>
        <v>http://dx.doi.org/10.1115/1.4062878</v>
      </c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</row>
    <row r="46" spans="1:258" s="44" customFormat="1" ht="97.5">
      <c r="A46" s="26"/>
      <c r="B46" s="27" t="s">
        <v>295</v>
      </c>
      <c r="C46" s="27" t="s">
        <v>310</v>
      </c>
      <c r="D46" s="27"/>
      <c r="E46" s="27" t="s">
        <v>320</v>
      </c>
      <c r="F46" s="27" t="s">
        <v>274</v>
      </c>
      <c r="G46" s="27"/>
      <c r="H46" s="27" t="s">
        <v>203</v>
      </c>
      <c r="I46" s="27"/>
      <c r="J46" s="27"/>
      <c r="K46" s="27"/>
      <c r="L46" s="21" t="s">
        <v>34</v>
      </c>
      <c r="M46" s="22" t="s">
        <v>35</v>
      </c>
      <c r="N46" s="28" t="s">
        <v>129</v>
      </c>
      <c r="O46" s="27">
        <v>13</v>
      </c>
      <c r="P46" s="27">
        <v>1</v>
      </c>
      <c r="Q46" s="27">
        <v>2023</v>
      </c>
      <c r="R46" s="27" t="s">
        <v>321</v>
      </c>
      <c r="S46" s="27"/>
      <c r="T46" s="27" t="s">
        <v>276</v>
      </c>
      <c r="U46" s="27" t="s">
        <v>66</v>
      </c>
      <c r="V46" s="27" t="s">
        <v>67</v>
      </c>
      <c r="W46" s="29" t="s">
        <v>322</v>
      </c>
      <c r="X46" s="27">
        <v>3464</v>
      </c>
      <c r="Y46" s="29" t="str">
        <f>HYPERLINK("http://dx.doi.org/10.1038/s41598-022-14314-7","http://dx.doi.org/10.1038/s41598-022-14314-7")</f>
        <v>http://dx.doi.org/10.1038/s41598-022-14314-7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7" spans="1:258" s="25" customFormat="1" ht="97.5">
      <c r="A47" s="26"/>
      <c r="B47" s="20" t="s">
        <v>303</v>
      </c>
      <c r="C47" s="20" t="s">
        <v>323</v>
      </c>
      <c r="D47" s="20"/>
      <c r="E47" s="20" t="s">
        <v>324</v>
      </c>
      <c r="F47" s="20" t="s">
        <v>232</v>
      </c>
      <c r="G47" s="20"/>
      <c r="H47" s="20" t="s">
        <v>128</v>
      </c>
      <c r="I47" s="20"/>
      <c r="J47" s="20"/>
      <c r="K47" s="20"/>
      <c r="L47" s="21" t="s">
        <v>34</v>
      </c>
      <c r="M47" s="22" t="s">
        <v>35</v>
      </c>
      <c r="N47" s="20" t="s">
        <v>129</v>
      </c>
      <c r="O47" s="20" t="s">
        <v>325</v>
      </c>
      <c r="P47" s="20"/>
      <c r="Q47" s="20" t="s">
        <v>39</v>
      </c>
      <c r="R47" s="20" t="s">
        <v>326</v>
      </c>
      <c r="S47" s="20"/>
      <c r="T47" s="20" t="s">
        <v>234</v>
      </c>
      <c r="U47" s="20" t="s">
        <v>235</v>
      </c>
      <c r="V47" s="20" t="s">
        <v>55</v>
      </c>
      <c r="W47" s="23" t="s">
        <v>327</v>
      </c>
      <c r="X47" s="20" t="s">
        <v>328</v>
      </c>
      <c r="Y47" s="43" t="s">
        <v>329</v>
      </c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</row>
    <row r="48" spans="1:258" s="25" customFormat="1" ht="97.5">
      <c r="A48" s="26"/>
      <c r="B48" s="20" t="s">
        <v>303</v>
      </c>
      <c r="C48" s="20" t="s">
        <v>323</v>
      </c>
      <c r="D48" s="20"/>
      <c r="E48" s="20" t="s">
        <v>330</v>
      </c>
      <c r="F48" s="20" t="s">
        <v>331</v>
      </c>
      <c r="G48" s="20"/>
      <c r="H48" s="20" t="s">
        <v>120</v>
      </c>
      <c r="I48" s="20"/>
      <c r="J48" s="20"/>
      <c r="K48" s="20"/>
      <c r="L48" s="21" t="s">
        <v>34</v>
      </c>
      <c r="M48" s="22" t="s">
        <v>35</v>
      </c>
      <c r="N48" s="20" t="s">
        <v>332</v>
      </c>
      <c r="O48" s="20" t="s">
        <v>333</v>
      </c>
      <c r="P48" s="20" t="s">
        <v>334</v>
      </c>
      <c r="Q48" s="20" t="s">
        <v>39</v>
      </c>
      <c r="R48" s="20" t="s">
        <v>186</v>
      </c>
      <c r="S48" s="20"/>
      <c r="T48" s="20" t="s">
        <v>335</v>
      </c>
      <c r="U48" s="20" t="s">
        <v>336</v>
      </c>
      <c r="V48" s="20" t="s">
        <v>55</v>
      </c>
      <c r="W48" s="23" t="s">
        <v>337</v>
      </c>
      <c r="X48" s="20" t="s">
        <v>338</v>
      </c>
      <c r="Y48" s="43" t="s">
        <v>339</v>
      </c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</row>
    <row r="49" spans="1:258" s="25" customFormat="1" ht="97.5">
      <c r="A49" s="26"/>
      <c r="B49" s="27" t="s">
        <v>295</v>
      </c>
      <c r="C49" s="27" t="s">
        <v>340</v>
      </c>
      <c r="D49" s="27"/>
      <c r="E49" s="27" t="s">
        <v>341</v>
      </c>
      <c r="F49" s="27" t="s">
        <v>342</v>
      </c>
      <c r="G49" s="27"/>
      <c r="H49" s="27" t="s">
        <v>120</v>
      </c>
      <c r="I49" s="27"/>
      <c r="J49" s="27"/>
      <c r="K49" s="27"/>
      <c r="L49" s="21" t="s">
        <v>34</v>
      </c>
      <c r="M49" s="22" t="s">
        <v>35</v>
      </c>
      <c r="N49" s="28" t="s">
        <v>129</v>
      </c>
      <c r="O49" s="27">
        <v>11</v>
      </c>
      <c r="P49" s="27" t="s">
        <v>66</v>
      </c>
      <c r="Q49" s="27">
        <v>2023</v>
      </c>
      <c r="R49" s="27" t="s">
        <v>343</v>
      </c>
      <c r="S49" s="27"/>
      <c r="T49" s="27" t="s">
        <v>344</v>
      </c>
      <c r="U49" s="27" t="s">
        <v>66</v>
      </c>
      <c r="V49" s="27" t="s">
        <v>67</v>
      </c>
      <c r="W49" s="29" t="s">
        <v>345</v>
      </c>
      <c r="X49" s="27">
        <v>1197961</v>
      </c>
      <c r="Y49" s="29" t="str">
        <f>HYPERLINK("http://dx.doi.org/10.3389/fchem.2023.1197961","http://dx.doi.org/10.3389/fchem.2023.1197961")</f>
        <v>http://dx.doi.org/10.3389/fchem.2023.1197961</v>
      </c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</row>
    <row r="50" spans="1:258" s="24" customFormat="1" ht="97.5">
      <c r="A50" s="26"/>
      <c r="B50" s="27" t="s">
        <v>295</v>
      </c>
      <c r="C50" s="27" t="s">
        <v>346</v>
      </c>
      <c r="D50" s="27"/>
      <c r="E50" s="27" t="s">
        <v>347</v>
      </c>
      <c r="F50" s="27" t="s">
        <v>348</v>
      </c>
      <c r="G50" s="27"/>
      <c r="H50" s="27" t="s">
        <v>156</v>
      </c>
      <c r="I50" s="27"/>
      <c r="J50" s="27"/>
      <c r="K50" s="27"/>
      <c r="L50" s="21" t="s">
        <v>34</v>
      </c>
      <c r="M50" s="22" t="s">
        <v>35</v>
      </c>
      <c r="N50" s="28" t="s">
        <v>129</v>
      </c>
      <c r="O50" s="27">
        <v>187</v>
      </c>
      <c r="P50" s="27" t="s">
        <v>66</v>
      </c>
      <c r="Q50" s="27">
        <v>2023</v>
      </c>
      <c r="R50" s="27" t="s">
        <v>349</v>
      </c>
      <c r="S50" s="27"/>
      <c r="T50" s="27" t="s">
        <v>350</v>
      </c>
      <c r="U50" s="27" t="s">
        <v>351</v>
      </c>
      <c r="V50" s="27" t="s">
        <v>67</v>
      </c>
      <c r="W50" s="29" t="s">
        <v>352</v>
      </c>
      <c r="X50" s="27">
        <v>108423</v>
      </c>
      <c r="Y50" s="29" t="str">
        <f>HYPERLINK("http://dx.doi.org/10.1016/j.microc.2023.108423","http://dx.doi.org/10.1016/j.microc.2023.108423")</f>
        <v>http://dx.doi.org/10.1016/j.microc.2023.108423</v>
      </c>
    </row>
    <row r="51" spans="1:258" s="25" customFormat="1" ht="97.5">
      <c r="A51" s="26"/>
      <c r="B51" s="27" t="s">
        <v>295</v>
      </c>
      <c r="C51" s="27" t="s">
        <v>346</v>
      </c>
      <c r="D51" s="27"/>
      <c r="E51" s="27" t="s">
        <v>353</v>
      </c>
      <c r="F51" s="27" t="s">
        <v>354</v>
      </c>
      <c r="G51" s="27"/>
      <c r="H51" s="27" t="s">
        <v>120</v>
      </c>
      <c r="I51" s="27"/>
      <c r="J51" s="27"/>
      <c r="K51" s="27"/>
      <c r="L51" s="21" t="s">
        <v>34</v>
      </c>
      <c r="M51" s="22" t="s">
        <v>35</v>
      </c>
      <c r="N51" s="28" t="s">
        <v>129</v>
      </c>
      <c r="O51" s="27">
        <v>13</v>
      </c>
      <c r="P51" s="27">
        <v>1</v>
      </c>
      <c r="Q51" s="27">
        <v>2023</v>
      </c>
      <c r="R51" s="27" t="s">
        <v>177</v>
      </c>
      <c r="S51" s="27"/>
      <c r="T51" s="27" t="s">
        <v>66</v>
      </c>
      <c r="U51" s="27" t="s">
        <v>355</v>
      </c>
      <c r="V51" s="27" t="s">
        <v>67</v>
      </c>
      <c r="W51" s="29" t="s">
        <v>356</v>
      </c>
      <c r="X51" s="27">
        <v>66</v>
      </c>
      <c r="Y51" s="29" t="str">
        <f>HYPERLINK("http://dx.doi.org/10.3390/nano13010066","http://dx.doi.org/10.3390/nano13010066")</f>
        <v>http://dx.doi.org/10.3390/nano13010066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</row>
    <row r="52" spans="1:258" s="24" customFormat="1" ht="97.5">
      <c r="A52" s="26"/>
      <c r="B52" s="27" t="s">
        <v>295</v>
      </c>
      <c r="C52" s="27" t="s">
        <v>346</v>
      </c>
      <c r="D52" s="27"/>
      <c r="E52" s="27" t="s">
        <v>357</v>
      </c>
      <c r="F52" s="27" t="s">
        <v>358</v>
      </c>
      <c r="G52" s="27"/>
      <c r="H52" s="27" t="s">
        <v>120</v>
      </c>
      <c r="I52" s="27"/>
      <c r="J52" s="27"/>
      <c r="K52" s="27"/>
      <c r="L52" s="21" t="s">
        <v>34</v>
      </c>
      <c r="M52" s="22" t="s">
        <v>35</v>
      </c>
      <c r="N52" s="28" t="s">
        <v>129</v>
      </c>
      <c r="O52" s="27">
        <v>16</v>
      </c>
      <c r="P52" s="27">
        <v>14</v>
      </c>
      <c r="Q52" s="27">
        <v>2023</v>
      </c>
      <c r="R52" s="27" t="s">
        <v>64</v>
      </c>
      <c r="S52" s="27"/>
      <c r="T52" s="27" t="s">
        <v>66</v>
      </c>
      <c r="U52" s="27" t="s">
        <v>359</v>
      </c>
      <c r="V52" s="27" t="s">
        <v>67</v>
      </c>
      <c r="W52" s="29" t="s">
        <v>360</v>
      </c>
      <c r="X52" s="27">
        <v>5467</v>
      </c>
      <c r="Y52" s="29" t="str">
        <f>HYPERLINK("http://dx.doi.org/10.3390/en16145467","http://dx.doi.org/10.3390/en16145467")</f>
        <v>http://dx.doi.org/10.3390/en16145467</v>
      </c>
    </row>
    <row r="53" spans="1:258" s="24" customFormat="1" ht="97.5">
      <c r="A53" s="26"/>
      <c r="B53" s="27" t="s">
        <v>295</v>
      </c>
      <c r="C53" s="27" t="s">
        <v>361</v>
      </c>
      <c r="D53" s="27"/>
      <c r="E53" s="27" t="s">
        <v>362</v>
      </c>
      <c r="F53" s="27" t="s">
        <v>363</v>
      </c>
      <c r="G53" s="27"/>
      <c r="H53" s="27" t="s">
        <v>203</v>
      </c>
      <c r="I53" s="27"/>
      <c r="J53" s="27"/>
      <c r="K53" s="27"/>
      <c r="L53" s="21" t="s">
        <v>34</v>
      </c>
      <c r="M53" s="22" t="s">
        <v>35</v>
      </c>
      <c r="N53" s="28" t="s">
        <v>129</v>
      </c>
      <c r="O53" s="27">
        <v>70</v>
      </c>
      <c r="P53" s="27">
        <v>8</v>
      </c>
      <c r="Q53" s="27">
        <v>2023</v>
      </c>
      <c r="R53" s="27">
        <v>7</v>
      </c>
      <c r="S53" s="27"/>
      <c r="T53" s="27" t="s">
        <v>364</v>
      </c>
      <c r="U53" s="27" t="s">
        <v>365</v>
      </c>
      <c r="V53" s="27" t="s">
        <v>67</v>
      </c>
      <c r="W53" s="29" t="s">
        <v>366</v>
      </c>
      <c r="X53" s="27" t="s">
        <v>367</v>
      </c>
      <c r="Y53" s="29" t="s">
        <v>368</v>
      </c>
    </row>
    <row r="54" spans="1:258" s="25" customFormat="1" ht="97.5">
      <c r="A54" s="26"/>
      <c r="B54" s="27" t="s">
        <v>295</v>
      </c>
      <c r="C54" s="27" t="s">
        <v>369</v>
      </c>
      <c r="D54" s="27"/>
      <c r="E54" s="27" t="s">
        <v>370</v>
      </c>
      <c r="F54" s="27" t="s">
        <v>371</v>
      </c>
      <c r="G54" s="27"/>
      <c r="H54" s="27" t="s">
        <v>128</v>
      </c>
      <c r="I54" s="27"/>
      <c r="J54" s="27"/>
      <c r="K54" s="27"/>
      <c r="L54" s="21" t="s">
        <v>34</v>
      </c>
      <c r="M54" s="22" t="s">
        <v>35</v>
      </c>
      <c r="N54" s="28" t="s">
        <v>129</v>
      </c>
      <c r="O54" s="27">
        <v>13</v>
      </c>
      <c r="P54" s="27">
        <v>38</v>
      </c>
      <c r="Q54" s="27">
        <v>2023</v>
      </c>
      <c r="R54" s="27">
        <v>9</v>
      </c>
      <c r="S54" s="27"/>
      <c r="T54" s="27" t="s">
        <v>66</v>
      </c>
      <c r="U54" s="27" t="s">
        <v>372</v>
      </c>
      <c r="V54" s="27" t="s">
        <v>67</v>
      </c>
      <c r="W54" s="29" t="s">
        <v>373</v>
      </c>
      <c r="X54" s="27" t="s">
        <v>374</v>
      </c>
      <c r="Y54" s="29" t="str">
        <f>HYPERLINK("http://dx.doi.org/10.1039/d3ra02277c","http://dx.doi.org/10.1039/d3ra02277c")</f>
        <v>http://dx.doi.org/10.1039/d3ra02277c</v>
      </c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</row>
    <row r="55" spans="1:258" s="42" customFormat="1" ht="97.5">
      <c r="A55" s="26"/>
      <c r="B55" s="20" t="s">
        <v>303</v>
      </c>
      <c r="C55" s="20" t="s">
        <v>375</v>
      </c>
      <c r="D55" s="20"/>
      <c r="E55" s="20" t="s">
        <v>305</v>
      </c>
      <c r="F55" s="20" t="s">
        <v>376</v>
      </c>
      <c r="G55" s="20"/>
      <c r="H55" s="20" t="s">
        <v>203</v>
      </c>
      <c r="I55" s="20"/>
      <c r="J55" s="20"/>
      <c r="K55" s="20"/>
      <c r="L55" s="21" t="s">
        <v>34</v>
      </c>
      <c r="M55" s="22" t="s">
        <v>35</v>
      </c>
      <c r="N55" s="20" t="s">
        <v>50</v>
      </c>
      <c r="O55" s="20" t="s">
        <v>147</v>
      </c>
      <c r="P55" s="20"/>
      <c r="Q55" s="20" t="s">
        <v>39</v>
      </c>
      <c r="R55" s="20" t="s">
        <v>306</v>
      </c>
      <c r="S55" s="20"/>
      <c r="T55" s="20" t="s">
        <v>148</v>
      </c>
      <c r="U55" s="20" t="s">
        <v>148</v>
      </c>
      <c r="V55" s="20" t="s">
        <v>55</v>
      </c>
      <c r="W55" s="23" t="s">
        <v>377</v>
      </c>
      <c r="X55" s="48" t="s">
        <v>378</v>
      </c>
      <c r="Y55" s="23" t="s">
        <v>309</v>
      </c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</row>
    <row r="56" spans="1:258" s="24" customFormat="1" ht="97.5">
      <c r="A56" s="26"/>
      <c r="B56" s="27" t="s">
        <v>295</v>
      </c>
      <c r="C56" s="27" t="s">
        <v>379</v>
      </c>
      <c r="D56" s="27"/>
      <c r="E56" s="27" t="s">
        <v>380</v>
      </c>
      <c r="F56" s="27" t="s">
        <v>363</v>
      </c>
      <c r="G56" s="27"/>
      <c r="H56" s="27" t="s">
        <v>203</v>
      </c>
      <c r="I56" s="27"/>
      <c r="J56" s="27"/>
      <c r="K56" s="27"/>
      <c r="L56" s="21" t="s">
        <v>34</v>
      </c>
      <c r="M56" s="22" t="s">
        <v>35</v>
      </c>
      <c r="N56" s="28" t="s">
        <v>129</v>
      </c>
      <c r="O56" s="27">
        <v>70</v>
      </c>
      <c r="P56" s="27">
        <v>3</v>
      </c>
      <c r="Q56" s="27">
        <v>2023</v>
      </c>
      <c r="R56" s="27" t="s">
        <v>138</v>
      </c>
      <c r="S56" s="27"/>
      <c r="T56" s="27" t="s">
        <v>364</v>
      </c>
      <c r="U56" s="27" t="s">
        <v>365</v>
      </c>
      <c r="V56" s="27" t="s">
        <v>67</v>
      </c>
      <c r="W56" s="29" t="s">
        <v>381</v>
      </c>
      <c r="X56" s="27" t="s">
        <v>382</v>
      </c>
      <c r="Y56" s="29" t="str">
        <f>HYPERLINK("http://dx.doi.org/10.1002/jccs.202200551","http://dx.doi.org/10.1002/jccs.202200551")</f>
        <v>http://dx.doi.org/10.1002/jccs.202200551</v>
      </c>
    </row>
    <row r="57" spans="1:258" s="24" customFormat="1" ht="97.5">
      <c r="A57" s="26"/>
      <c r="B57" s="41" t="s">
        <v>295</v>
      </c>
      <c r="C57" s="27" t="s">
        <v>379</v>
      </c>
      <c r="D57" s="27"/>
      <c r="E57" s="27" t="s">
        <v>383</v>
      </c>
      <c r="F57" s="27" t="s">
        <v>384</v>
      </c>
      <c r="G57" s="27"/>
      <c r="H57" s="27" t="s">
        <v>156</v>
      </c>
      <c r="I57" s="27"/>
      <c r="J57" s="27"/>
      <c r="K57" s="27"/>
      <c r="L57" s="21" t="s">
        <v>34</v>
      </c>
      <c r="M57" s="22" t="s">
        <v>35</v>
      </c>
      <c r="N57" s="28" t="s">
        <v>129</v>
      </c>
      <c r="O57" s="27">
        <v>1264</v>
      </c>
      <c r="P57" s="27" t="s">
        <v>66</v>
      </c>
      <c r="Q57" s="27">
        <v>2023</v>
      </c>
      <c r="R57" s="27" t="s">
        <v>385</v>
      </c>
      <c r="S57" s="27"/>
      <c r="T57" s="27" t="s">
        <v>386</v>
      </c>
      <c r="U57" s="27" t="s">
        <v>387</v>
      </c>
      <c r="V57" s="27" t="s">
        <v>67</v>
      </c>
      <c r="W57" s="29" t="s">
        <v>388</v>
      </c>
      <c r="X57" s="27">
        <v>341307</v>
      </c>
      <c r="Y57" s="29" t="str">
        <f>HYPERLINK("http://dx.doi.org/10.1016/j.aca.2023.341307","http://dx.doi.org/10.1016/j.aca.2023.341307")</f>
        <v>http://dx.doi.org/10.1016/j.aca.2023.341307</v>
      </c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spans="1:258" s="36" customFormat="1" ht="16.5">
      <c r="A58" s="31"/>
      <c r="B58" s="32" t="s">
        <v>389</v>
      </c>
      <c r="C58" s="33"/>
      <c r="D58" s="33"/>
      <c r="E58" s="46" t="s">
        <v>390</v>
      </c>
      <c r="F58" s="34"/>
      <c r="G58" s="34"/>
      <c r="H58" s="33"/>
      <c r="I58" s="34"/>
      <c r="J58" s="34"/>
      <c r="K58" s="34"/>
      <c r="L58" s="34"/>
      <c r="M58" s="34"/>
      <c r="N58" s="31"/>
      <c r="O58" s="31"/>
      <c r="P58" s="31"/>
      <c r="Q58" s="31"/>
      <c r="R58" s="31"/>
      <c r="S58" s="31"/>
      <c r="T58" s="31"/>
      <c r="U58" s="31"/>
      <c r="V58" s="31"/>
      <c r="W58" s="34"/>
      <c r="X58" s="31"/>
      <c r="Y58" s="3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</row>
    <row r="59" spans="1:258" s="24" customFormat="1" ht="97.5">
      <c r="A59" s="37"/>
      <c r="B59" s="20" t="s">
        <v>391</v>
      </c>
      <c r="C59" s="20" t="s">
        <v>392</v>
      </c>
      <c r="D59" s="20"/>
      <c r="E59" s="20" t="s">
        <v>393</v>
      </c>
      <c r="F59" s="20" t="s">
        <v>394</v>
      </c>
      <c r="G59" s="20"/>
      <c r="H59" s="20" t="s">
        <v>49</v>
      </c>
      <c r="I59" s="20"/>
      <c r="J59" s="20"/>
      <c r="K59" s="20"/>
      <c r="L59" s="21" t="s">
        <v>34</v>
      </c>
      <c r="M59" s="22" t="s">
        <v>35</v>
      </c>
      <c r="N59" s="20" t="s">
        <v>50</v>
      </c>
      <c r="O59" s="20" t="s">
        <v>395</v>
      </c>
      <c r="P59" s="20" t="s">
        <v>78</v>
      </c>
      <c r="Q59" s="20" t="s">
        <v>39</v>
      </c>
      <c r="R59" s="20" t="s">
        <v>396</v>
      </c>
      <c r="S59" s="20"/>
      <c r="T59" s="20" t="s">
        <v>335</v>
      </c>
      <c r="U59" s="20" t="s">
        <v>397</v>
      </c>
      <c r="V59" s="20" t="s">
        <v>55</v>
      </c>
      <c r="W59" s="23" t="s">
        <v>398</v>
      </c>
      <c r="X59" s="20" t="s">
        <v>399</v>
      </c>
      <c r="Y59" s="43" t="s">
        <v>400</v>
      </c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</row>
    <row r="60" spans="1:258" s="24" customFormat="1" ht="102">
      <c r="A60" s="37"/>
      <c r="B60" s="20" t="s">
        <v>391</v>
      </c>
      <c r="C60" s="20" t="s">
        <v>392</v>
      </c>
      <c r="D60" s="20"/>
      <c r="E60" s="20" t="s">
        <v>401</v>
      </c>
      <c r="F60" s="20" t="s">
        <v>402</v>
      </c>
      <c r="G60" s="20"/>
      <c r="H60" s="20" t="s">
        <v>156</v>
      </c>
      <c r="I60" s="20"/>
      <c r="J60" s="20"/>
      <c r="K60" s="20"/>
      <c r="L60" s="21" t="s">
        <v>34</v>
      </c>
      <c r="M60" s="22" t="s">
        <v>35</v>
      </c>
      <c r="N60" s="20" t="s">
        <v>50</v>
      </c>
      <c r="O60" s="20" t="s">
        <v>403</v>
      </c>
      <c r="P60" s="20"/>
      <c r="Q60" s="20" t="s">
        <v>39</v>
      </c>
      <c r="R60" s="20" t="s">
        <v>306</v>
      </c>
      <c r="S60" s="20"/>
      <c r="T60" s="20" t="s">
        <v>404</v>
      </c>
      <c r="U60" s="20" t="s">
        <v>404</v>
      </c>
      <c r="V60" s="20" t="s">
        <v>55</v>
      </c>
      <c r="W60" s="23" t="s">
        <v>405</v>
      </c>
      <c r="X60" s="20" t="s">
        <v>406</v>
      </c>
      <c r="Y60" s="43" t="s">
        <v>407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</row>
    <row r="61" spans="1:258" s="24" customFormat="1" ht="97.5">
      <c r="A61" s="37"/>
      <c r="B61" s="20" t="s">
        <v>391</v>
      </c>
      <c r="C61" s="20" t="s">
        <v>392</v>
      </c>
      <c r="D61" s="20"/>
      <c r="E61" s="20" t="s">
        <v>408</v>
      </c>
      <c r="F61" s="20" t="s">
        <v>409</v>
      </c>
      <c r="G61" s="20"/>
      <c r="H61" s="20" t="s">
        <v>49</v>
      </c>
      <c r="I61" s="20"/>
      <c r="J61" s="20"/>
      <c r="K61" s="20"/>
      <c r="L61" s="21" t="s">
        <v>34</v>
      </c>
      <c r="M61" s="22" t="s">
        <v>35</v>
      </c>
      <c r="N61" s="40" t="s">
        <v>129</v>
      </c>
      <c r="O61" s="20" t="s">
        <v>410</v>
      </c>
      <c r="P61" s="20" t="s">
        <v>79</v>
      </c>
      <c r="Q61" s="20" t="s">
        <v>39</v>
      </c>
      <c r="R61" s="20" t="s">
        <v>411</v>
      </c>
      <c r="S61" s="20"/>
      <c r="T61" s="20" t="s">
        <v>412</v>
      </c>
      <c r="U61" s="20" t="s">
        <v>413</v>
      </c>
      <c r="V61" s="20" t="s">
        <v>55</v>
      </c>
      <c r="W61" s="23" t="s">
        <v>414</v>
      </c>
      <c r="X61" s="20" t="s">
        <v>415</v>
      </c>
      <c r="Y61" s="43" t="s">
        <v>416</v>
      </c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</row>
    <row r="62" spans="1:258" s="24" customFormat="1" ht="97.5">
      <c r="A62" s="37"/>
      <c r="B62" s="20" t="s">
        <v>391</v>
      </c>
      <c r="C62" s="20" t="s">
        <v>392</v>
      </c>
      <c r="D62" s="20"/>
      <c r="E62" s="20" t="s">
        <v>417</v>
      </c>
      <c r="F62" s="20" t="s">
        <v>418</v>
      </c>
      <c r="G62" s="20"/>
      <c r="H62" s="20" t="s">
        <v>128</v>
      </c>
      <c r="I62" s="20"/>
      <c r="J62" s="20"/>
      <c r="K62" s="20"/>
      <c r="L62" s="21" t="s">
        <v>34</v>
      </c>
      <c r="M62" s="22" t="s">
        <v>35</v>
      </c>
      <c r="N62" s="40" t="s">
        <v>129</v>
      </c>
      <c r="O62" s="20" t="s">
        <v>419</v>
      </c>
      <c r="P62" s="20"/>
      <c r="Q62" s="20" t="s">
        <v>39</v>
      </c>
      <c r="R62" s="20" t="s">
        <v>52</v>
      </c>
      <c r="S62" s="20"/>
      <c r="T62" s="20" t="s">
        <v>420</v>
      </c>
      <c r="U62" s="20" t="s">
        <v>421</v>
      </c>
      <c r="V62" s="20" t="s">
        <v>55</v>
      </c>
      <c r="W62" s="23" t="s">
        <v>422</v>
      </c>
      <c r="X62" s="20" t="s">
        <v>423</v>
      </c>
      <c r="Y62" s="43" t="s">
        <v>424</v>
      </c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</row>
    <row r="63" spans="1:258" s="44" customFormat="1" ht="97.5">
      <c r="A63" s="26"/>
      <c r="B63" s="27" t="s">
        <v>425</v>
      </c>
      <c r="C63" s="27" t="s">
        <v>426</v>
      </c>
      <c r="D63" s="27"/>
      <c r="E63" s="27" t="s">
        <v>427</v>
      </c>
      <c r="F63" s="27" t="s">
        <v>428</v>
      </c>
      <c r="G63" s="27"/>
      <c r="H63" s="27" t="s">
        <v>120</v>
      </c>
      <c r="I63" s="27"/>
      <c r="J63" s="27"/>
      <c r="K63" s="27"/>
      <c r="L63" s="21" t="s">
        <v>34</v>
      </c>
      <c r="M63" s="22" t="s">
        <v>35</v>
      </c>
      <c r="N63" s="28" t="s">
        <v>129</v>
      </c>
      <c r="O63" s="27">
        <v>299</v>
      </c>
      <c r="P63" s="27" t="s">
        <v>66</v>
      </c>
      <c r="Q63" s="27">
        <v>2023</v>
      </c>
      <c r="R63" s="27" t="s">
        <v>429</v>
      </c>
      <c r="S63" s="27"/>
      <c r="T63" s="27" t="s">
        <v>430</v>
      </c>
      <c r="U63" s="27" t="s">
        <v>431</v>
      </c>
      <c r="V63" s="27" t="s">
        <v>67</v>
      </c>
      <c r="W63" s="29" t="s">
        <v>432</v>
      </c>
      <c r="X63" s="27">
        <v>127547</v>
      </c>
      <c r="Y63" s="29" t="str">
        <f>HYPERLINK("http://dx.doi.org/10.1016/j.matchemphys.2023.127547","http://dx.doi.org/10.1016/j.matchemphys.2023.127547")</f>
        <v>http://dx.doi.org/10.1016/j.matchemphys.2023.127547</v>
      </c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</row>
    <row r="64" spans="1:258" s="24" customFormat="1" ht="97.5">
      <c r="A64" s="26"/>
      <c r="B64" s="27" t="s">
        <v>425</v>
      </c>
      <c r="C64" s="27" t="s">
        <v>426</v>
      </c>
      <c r="D64" s="27"/>
      <c r="E64" s="27" t="s">
        <v>433</v>
      </c>
      <c r="F64" s="27" t="s">
        <v>434</v>
      </c>
      <c r="G64" s="27"/>
      <c r="H64" s="27" t="s">
        <v>128</v>
      </c>
      <c r="I64" s="27"/>
      <c r="J64" s="27"/>
      <c r="K64" s="27"/>
      <c r="L64" s="21" t="s">
        <v>34</v>
      </c>
      <c r="M64" s="22" t="s">
        <v>35</v>
      </c>
      <c r="N64" s="28" t="s">
        <v>129</v>
      </c>
      <c r="O64" s="27">
        <v>49</v>
      </c>
      <c r="P64" s="27">
        <v>7</v>
      </c>
      <c r="Q64" s="27">
        <v>2023</v>
      </c>
      <c r="R64" s="27" t="s">
        <v>435</v>
      </c>
      <c r="S64" s="27"/>
      <c r="T64" s="27" t="s">
        <v>436</v>
      </c>
      <c r="U64" s="27" t="s">
        <v>437</v>
      </c>
      <c r="V64" s="27" t="s">
        <v>67</v>
      </c>
      <c r="W64" s="29" t="s">
        <v>438</v>
      </c>
      <c r="X64" s="27" t="s">
        <v>439</v>
      </c>
      <c r="Y64" s="29" t="str">
        <f>HYPERLINK("http://dx.doi.org/10.1016/j.ceramint.2022.11.251","http://dx.doi.org/10.1016/j.ceramint.2022.11.251")</f>
        <v>http://dx.doi.org/10.1016/j.ceramint.2022.11.251</v>
      </c>
    </row>
    <row r="65" spans="1:42" s="24" customFormat="1" ht="97.5">
      <c r="A65" s="26"/>
      <c r="B65" s="27" t="s">
        <v>425</v>
      </c>
      <c r="C65" s="27" t="s">
        <v>426</v>
      </c>
      <c r="D65" s="27"/>
      <c r="E65" s="27" t="s">
        <v>440</v>
      </c>
      <c r="F65" s="27" t="s">
        <v>441</v>
      </c>
      <c r="G65" s="27"/>
      <c r="H65" s="27" t="s">
        <v>156</v>
      </c>
      <c r="I65" s="27"/>
      <c r="J65" s="27"/>
      <c r="K65" s="27"/>
      <c r="L65" s="21" t="s">
        <v>34</v>
      </c>
      <c r="M65" s="22" t="s">
        <v>35</v>
      </c>
      <c r="N65" s="28" t="s">
        <v>129</v>
      </c>
      <c r="O65" s="27">
        <v>36</v>
      </c>
      <c r="P65" s="27" t="s">
        <v>66</v>
      </c>
      <c r="Q65" s="27">
        <v>2023</v>
      </c>
      <c r="R65" s="27" t="s">
        <v>217</v>
      </c>
      <c r="S65" s="27"/>
      <c r="T65" s="27" t="s">
        <v>442</v>
      </c>
      <c r="U65" s="27" t="s">
        <v>66</v>
      </c>
      <c r="V65" s="27" t="s">
        <v>67</v>
      </c>
      <c r="W65" s="29" t="s">
        <v>443</v>
      </c>
      <c r="X65" s="27">
        <v>102589</v>
      </c>
      <c r="Y65" s="29" t="str">
        <f>HYPERLINK("http://dx.doi.org/10.1016/j.surfin.2022.102589","http://dx.doi.org/10.1016/j.surfin.2022.102589")</f>
        <v>http://dx.doi.org/10.1016/j.surfin.2022.102589</v>
      </c>
    </row>
    <row r="66" spans="1:42" s="25" customFormat="1" ht="97.5">
      <c r="A66" s="26"/>
      <c r="B66" s="27" t="s">
        <v>425</v>
      </c>
      <c r="C66" s="27" t="s">
        <v>426</v>
      </c>
      <c r="D66" s="27"/>
      <c r="E66" s="27" t="s">
        <v>444</v>
      </c>
      <c r="F66" s="27" t="s">
        <v>445</v>
      </c>
      <c r="G66" s="27"/>
      <c r="H66" s="27" t="s">
        <v>156</v>
      </c>
      <c r="I66" s="27"/>
      <c r="J66" s="27"/>
      <c r="K66" s="27"/>
      <c r="L66" s="21" t="s">
        <v>34</v>
      </c>
      <c r="M66" s="22" t="s">
        <v>35</v>
      </c>
      <c r="N66" s="28" t="s">
        <v>129</v>
      </c>
      <c r="O66" s="27">
        <v>257</v>
      </c>
      <c r="P66" s="27" t="s">
        <v>66</v>
      </c>
      <c r="Q66" s="27">
        <v>2023</v>
      </c>
      <c r="R66" s="27" t="s">
        <v>446</v>
      </c>
      <c r="S66" s="27"/>
      <c r="T66" s="27" t="s">
        <v>447</v>
      </c>
      <c r="U66" s="27" t="s">
        <v>448</v>
      </c>
      <c r="V66" s="27" t="s">
        <v>67</v>
      </c>
      <c r="W66" s="29" t="s">
        <v>449</v>
      </c>
      <c r="X66" s="27">
        <v>112384</v>
      </c>
      <c r="Y66" s="29" t="str">
        <f>HYPERLINK("http://dx.doi.org/10.1016/j.solmat.2023.112384","http://dx.doi.org/10.1016/j.solmat.2023.112384")</f>
        <v>http://dx.doi.org/10.1016/j.solmat.2023.112384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</row>
    <row r="67" spans="1:42" s="25" customFormat="1" ht="97.5">
      <c r="A67" s="26"/>
      <c r="B67" s="27" t="s">
        <v>425</v>
      </c>
      <c r="C67" s="27" t="s">
        <v>426</v>
      </c>
      <c r="D67" s="27"/>
      <c r="E67" s="27" t="s">
        <v>450</v>
      </c>
      <c r="F67" s="27" t="s">
        <v>451</v>
      </c>
      <c r="G67" s="27"/>
      <c r="H67" s="27" t="s">
        <v>203</v>
      </c>
      <c r="I67" s="27"/>
      <c r="J67" s="27"/>
      <c r="K67" s="27"/>
      <c r="L67" s="21" t="s">
        <v>34</v>
      </c>
      <c r="M67" s="22" t="s">
        <v>35</v>
      </c>
      <c r="N67" s="28" t="s">
        <v>129</v>
      </c>
      <c r="O67" s="27">
        <v>129</v>
      </c>
      <c r="P67" s="27">
        <v>5</v>
      </c>
      <c r="Q67" s="27">
        <v>2023</v>
      </c>
      <c r="R67" s="27" t="s">
        <v>169</v>
      </c>
      <c r="S67" s="27"/>
      <c r="T67" s="27" t="s">
        <v>452</v>
      </c>
      <c r="U67" s="27" t="s">
        <v>453</v>
      </c>
      <c r="V67" s="27" t="s">
        <v>67</v>
      </c>
      <c r="W67" s="29" t="s">
        <v>454</v>
      </c>
      <c r="X67" s="27">
        <v>342</v>
      </c>
      <c r="Y67" s="29" t="str">
        <f>HYPERLINK("http://dx.doi.org/10.1007/s00339-023-06587-0","http://dx.doi.org/10.1007/s00339-023-06587-0")</f>
        <v>http://dx.doi.org/10.1007/s00339-023-06587-0</v>
      </c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1:42" s="24" customFormat="1" ht="102">
      <c r="A68" s="26"/>
      <c r="B68" s="27" t="s">
        <v>425</v>
      </c>
      <c r="C68" s="27" t="s">
        <v>426</v>
      </c>
      <c r="D68" s="27"/>
      <c r="E68" s="27" t="s">
        <v>455</v>
      </c>
      <c r="F68" s="27" t="s">
        <v>456</v>
      </c>
      <c r="G68" s="27"/>
      <c r="H68" s="27" t="s">
        <v>156</v>
      </c>
      <c r="I68" s="27"/>
      <c r="J68" s="27"/>
      <c r="K68" s="27"/>
      <c r="L68" s="21" t="s">
        <v>34</v>
      </c>
      <c r="M68" s="22" t="s">
        <v>35</v>
      </c>
      <c r="N68" s="28" t="s">
        <v>129</v>
      </c>
      <c r="O68" s="27">
        <v>20</v>
      </c>
      <c r="P68" s="27" t="s">
        <v>66</v>
      </c>
      <c r="Q68" s="27">
        <v>2023</v>
      </c>
      <c r="R68" s="27" t="s">
        <v>457</v>
      </c>
      <c r="S68" s="27"/>
      <c r="T68" s="27" t="s">
        <v>458</v>
      </c>
      <c r="U68" s="27" t="s">
        <v>66</v>
      </c>
      <c r="V68" s="27" t="s">
        <v>67</v>
      </c>
      <c r="W68" s="29" t="s">
        <v>459</v>
      </c>
      <c r="X68" s="27">
        <v>100422</v>
      </c>
      <c r="Y68" s="29" t="str">
        <f>HYPERLINK("http://dx.doi.org/10.1016/j.mtadv.2023.100422","http://dx.doi.org/10.1016/j.mtadv.2023.100422")</f>
        <v>http://dx.doi.org/10.1016/j.mtadv.2023.100422</v>
      </c>
    </row>
    <row r="69" spans="1:42" s="24" customFormat="1" ht="97.5">
      <c r="A69" s="26"/>
      <c r="B69" s="27" t="s">
        <v>425</v>
      </c>
      <c r="C69" s="27" t="s">
        <v>426</v>
      </c>
      <c r="D69" s="27"/>
      <c r="E69" s="27" t="s">
        <v>460</v>
      </c>
      <c r="F69" s="27" t="s">
        <v>441</v>
      </c>
      <c r="G69" s="27"/>
      <c r="H69" s="27" t="s">
        <v>156</v>
      </c>
      <c r="I69" s="27"/>
      <c r="J69" s="27"/>
      <c r="K69" s="27"/>
      <c r="L69" s="21" t="s">
        <v>34</v>
      </c>
      <c r="M69" s="22" t="s">
        <v>35</v>
      </c>
      <c r="N69" s="28" t="s">
        <v>129</v>
      </c>
      <c r="O69" s="27">
        <v>41</v>
      </c>
      <c r="P69" s="27" t="s">
        <v>66</v>
      </c>
      <c r="Q69" s="27">
        <v>2023</v>
      </c>
      <c r="R69" s="27" t="s">
        <v>204</v>
      </c>
      <c r="S69" s="27"/>
      <c r="T69" s="27" t="s">
        <v>442</v>
      </c>
      <c r="U69" s="27" t="s">
        <v>66</v>
      </c>
      <c r="V69" s="27" t="s">
        <v>67</v>
      </c>
      <c r="W69" s="29" t="s">
        <v>461</v>
      </c>
      <c r="X69" s="27">
        <v>103295</v>
      </c>
      <c r="Y69" s="29" t="str">
        <f>HYPERLINK("http://dx.doi.org/10.1016/j.surfin.2023.103295","http://dx.doi.org/10.1016/j.surfin.2023.103295")</f>
        <v>http://dx.doi.org/10.1016/j.surfin.2023.103295</v>
      </c>
    </row>
    <row r="70" spans="1:42" s="24" customFormat="1" ht="97.5">
      <c r="A70" s="26"/>
      <c r="B70" s="27" t="s">
        <v>425</v>
      </c>
      <c r="C70" s="27" t="s">
        <v>426</v>
      </c>
      <c r="D70" s="27"/>
      <c r="E70" s="27" t="s">
        <v>462</v>
      </c>
      <c r="F70" s="27" t="s">
        <v>463</v>
      </c>
      <c r="G70" s="27"/>
      <c r="H70" s="27" t="s">
        <v>49</v>
      </c>
      <c r="I70" s="27"/>
      <c r="J70" s="27"/>
      <c r="K70" s="27"/>
      <c r="L70" s="21" t="s">
        <v>34</v>
      </c>
      <c r="M70" s="22" t="s">
        <v>35</v>
      </c>
      <c r="N70" s="28" t="s">
        <v>129</v>
      </c>
      <c r="O70" s="27">
        <v>70</v>
      </c>
      <c r="P70" s="27">
        <v>10</v>
      </c>
      <c r="Q70" s="27">
        <v>2023</v>
      </c>
      <c r="R70" s="27" t="s">
        <v>204</v>
      </c>
      <c r="S70" s="27"/>
      <c r="T70" s="27" t="s">
        <v>464</v>
      </c>
      <c r="U70" s="27" t="s">
        <v>465</v>
      </c>
      <c r="V70" s="27" t="s">
        <v>67</v>
      </c>
      <c r="W70" s="29" t="s">
        <v>466</v>
      </c>
      <c r="X70" s="27" t="s">
        <v>467</v>
      </c>
      <c r="Y70" s="29" t="str">
        <f>HYPERLINK("http://dx.doi.org/10.1109/TED.2023.3302274","http://dx.doi.org/10.1109/TED.2023.3302274")</f>
        <v>http://dx.doi.org/10.1109/TED.2023.3302274</v>
      </c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</row>
    <row r="71" spans="1:42" s="24" customFormat="1" ht="97.5">
      <c r="A71" s="26"/>
      <c r="B71" s="27" t="s">
        <v>425</v>
      </c>
      <c r="C71" s="27" t="s">
        <v>426</v>
      </c>
      <c r="D71" s="27"/>
      <c r="E71" s="27" t="s">
        <v>468</v>
      </c>
      <c r="F71" s="27" t="s">
        <v>469</v>
      </c>
      <c r="G71" s="27"/>
      <c r="H71" s="27" t="s">
        <v>49</v>
      </c>
      <c r="I71" s="27"/>
      <c r="J71" s="27"/>
      <c r="K71" s="27"/>
      <c r="L71" s="21" t="s">
        <v>34</v>
      </c>
      <c r="M71" s="22" t="s">
        <v>35</v>
      </c>
      <c r="N71" s="28" t="s">
        <v>129</v>
      </c>
      <c r="O71" s="27">
        <v>31</v>
      </c>
      <c r="P71" s="27">
        <v>20</v>
      </c>
      <c r="Q71" s="27">
        <v>2023</v>
      </c>
      <c r="R71" s="27" t="s">
        <v>470</v>
      </c>
      <c r="S71" s="27"/>
      <c r="T71" s="27" t="s">
        <v>471</v>
      </c>
      <c r="U71" s="27" t="s">
        <v>66</v>
      </c>
      <c r="V71" s="27" t="s">
        <v>67</v>
      </c>
      <c r="W71" s="29" t="s">
        <v>472</v>
      </c>
      <c r="X71" s="27" t="s">
        <v>473</v>
      </c>
      <c r="Y71" s="29" t="str">
        <f>HYPERLINK("http://dx.doi.org/10.1364/OE.499380","http://dx.doi.org/10.1364/OE.499380")</f>
        <v>http://dx.doi.org/10.1364/OE.499380</v>
      </c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</row>
    <row r="72" spans="1:42" s="25" customFormat="1" ht="97.5">
      <c r="A72" s="26"/>
      <c r="B72" s="27" t="s">
        <v>425</v>
      </c>
      <c r="C72" s="27" t="s">
        <v>426</v>
      </c>
      <c r="D72" s="27"/>
      <c r="E72" s="27" t="s">
        <v>474</v>
      </c>
      <c r="F72" s="27" t="s">
        <v>475</v>
      </c>
      <c r="G72" s="27"/>
      <c r="H72" s="27" t="s">
        <v>156</v>
      </c>
      <c r="I72" s="27"/>
      <c r="J72" s="27"/>
      <c r="K72" s="27"/>
      <c r="L72" s="21" t="s">
        <v>34</v>
      </c>
      <c r="M72" s="22" t="s">
        <v>35</v>
      </c>
      <c r="N72" s="28" t="s">
        <v>129</v>
      </c>
      <c r="O72" s="27">
        <v>340</v>
      </c>
      <c r="P72" s="27" t="s">
        <v>66</v>
      </c>
      <c r="Q72" s="27">
        <v>2023</v>
      </c>
      <c r="R72" s="27" t="s">
        <v>476</v>
      </c>
      <c r="S72" s="27"/>
      <c r="T72" s="27" t="s">
        <v>477</v>
      </c>
      <c r="U72" s="27" t="s">
        <v>478</v>
      </c>
      <c r="V72" s="27" t="s">
        <v>67</v>
      </c>
      <c r="W72" s="29" t="s">
        <v>479</v>
      </c>
      <c r="X72" s="27">
        <v>134204</v>
      </c>
      <c r="Y72" s="29" t="str">
        <f>HYPERLINK("http://dx.doi.org/10.1016/j.matlet.2023.134204","http://dx.doi.org/10.1016/j.matlet.2023.134204")</f>
        <v>http://dx.doi.org/10.1016/j.matlet.2023.134204</v>
      </c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</row>
    <row r="73" spans="1:42" s="25" customFormat="1" ht="97.5">
      <c r="A73" s="26"/>
      <c r="B73" s="27" t="s">
        <v>425</v>
      </c>
      <c r="C73" s="27" t="s">
        <v>426</v>
      </c>
      <c r="D73" s="27"/>
      <c r="E73" s="27" t="s">
        <v>480</v>
      </c>
      <c r="F73" s="27" t="s">
        <v>481</v>
      </c>
      <c r="G73" s="27"/>
      <c r="H73" s="27" t="s">
        <v>49</v>
      </c>
      <c r="I73" s="27"/>
      <c r="J73" s="27"/>
      <c r="K73" s="27"/>
      <c r="L73" s="21" t="s">
        <v>34</v>
      </c>
      <c r="M73" s="22" t="s">
        <v>35</v>
      </c>
      <c r="N73" s="28" t="s">
        <v>129</v>
      </c>
      <c r="O73" s="27">
        <v>44</v>
      </c>
      <c r="P73" s="27">
        <v>3</v>
      </c>
      <c r="Q73" s="27">
        <v>2023</v>
      </c>
      <c r="R73" s="27" t="s">
        <v>138</v>
      </c>
      <c r="S73" s="27"/>
      <c r="T73" s="27" t="s">
        <v>482</v>
      </c>
      <c r="U73" s="27" t="s">
        <v>483</v>
      </c>
      <c r="V73" s="27" t="s">
        <v>67</v>
      </c>
      <c r="W73" s="29" t="s">
        <v>484</v>
      </c>
      <c r="X73" s="27" t="s">
        <v>485</v>
      </c>
      <c r="Y73" s="29" t="str">
        <f>HYPERLINK("http://dx.doi.org/10.1109/LED.2023.3239379","http://dx.doi.org/10.1109/LED.2023.3239379")</f>
        <v>http://dx.doi.org/10.1109/LED.2023.3239379</v>
      </c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</row>
    <row r="74" spans="1:42" s="47" customFormat="1" ht="97.5">
      <c r="A74" s="26"/>
      <c r="B74" s="27" t="s">
        <v>425</v>
      </c>
      <c r="C74" s="27" t="s">
        <v>426</v>
      </c>
      <c r="D74" s="27"/>
      <c r="E74" s="27" t="s">
        <v>486</v>
      </c>
      <c r="F74" s="27" t="s">
        <v>487</v>
      </c>
      <c r="G74" s="27"/>
      <c r="H74" s="27" t="s">
        <v>156</v>
      </c>
      <c r="I74" s="27"/>
      <c r="J74" s="27"/>
      <c r="K74" s="27"/>
      <c r="L74" s="21" t="s">
        <v>34</v>
      </c>
      <c r="M74" s="22" t="s">
        <v>35</v>
      </c>
      <c r="N74" s="28" t="s">
        <v>129</v>
      </c>
      <c r="O74" s="27">
        <v>27</v>
      </c>
      <c r="P74" s="27" t="s">
        <v>66</v>
      </c>
      <c r="Q74" s="27">
        <v>2023</v>
      </c>
      <c r="R74" s="27" t="s">
        <v>488</v>
      </c>
      <c r="S74" s="27"/>
      <c r="T74" s="27" t="s">
        <v>489</v>
      </c>
      <c r="U74" s="27" t="s">
        <v>490</v>
      </c>
      <c r="V74" s="27" t="s">
        <v>67</v>
      </c>
      <c r="W74" s="29" t="s">
        <v>491</v>
      </c>
      <c r="X74" s="27" t="s">
        <v>492</v>
      </c>
      <c r="Y74" s="29" t="str">
        <f>HYPERLINK("http://dx.doi.org/10.1016/j.jmrt.2023.10.302","http://dx.doi.org/10.1016/j.jmrt.2023.10.302")</f>
        <v>http://dx.doi.org/10.1016/j.jmrt.2023.10.302</v>
      </c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</row>
    <row r="75" spans="1:42" s="47" customFormat="1" ht="97.5">
      <c r="A75" s="26"/>
      <c r="B75" s="27" t="s">
        <v>425</v>
      </c>
      <c r="C75" s="27" t="s">
        <v>426</v>
      </c>
      <c r="D75" s="27"/>
      <c r="E75" s="27" t="s">
        <v>493</v>
      </c>
      <c r="F75" s="27" t="s">
        <v>494</v>
      </c>
      <c r="G75" s="27"/>
      <c r="H75" s="27" t="s">
        <v>128</v>
      </c>
      <c r="I75" s="27"/>
      <c r="J75" s="27"/>
      <c r="K75" s="27"/>
      <c r="L75" s="21" t="s">
        <v>34</v>
      </c>
      <c r="M75" s="22" t="s">
        <v>35</v>
      </c>
      <c r="N75" s="28" t="s">
        <v>129</v>
      </c>
      <c r="O75" s="27">
        <v>216</v>
      </c>
      <c r="P75" s="27" t="s">
        <v>66</v>
      </c>
      <c r="Q75" s="27">
        <v>2023</v>
      </c>
      <c r="R75" s="27" t="s">
        <v>204</v>
      </c>
      <c r="S75" s="27"/>
      <c r="T75" s="27" t="s">
        <v>495</v>
      </c>
      <c r="U75" s="27" t="s">
        <v>496</v>
      </c>
      <c r="V75" s="27" t="s">
        <v>67</v>
      </c>
      <c r="W75" s="29" t="s">
        <v>497</v>
      </c>
      <c r="X75" s="27">
        <v>112414</v>
      </c>
      <c r="Y75" s="29" t="str">
        <f>HYPERLINK("http://dx.doi.org/10.1016/j.vacuum.2023.112414","http://dx.doi.org/10.1016/j.vacuum.2023.112414")</f>
        <v>http://dx.doi.org/10.1016/j.vacuum.2023.112414</v>
      </c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</row>
    <row r="76" spans="1:42" s="25" customFormat="1" ht="97.5">
      <c r="A76" s="26"/>
      <c r="B76" s="27" t="s">
        <v>425</v>
      </c>
      <c r="C76" s="27" t="s">
        <v>498</v>
      </c>
      <c r="D76" s="27"/>
      <c r="E76" s="27" t="s">
        <v>499</v>
      </c>
      <c r="F76" s="27" t="s">
        <v>500</v>
      </c>
      <c r="G76" s="27"/>
      <c r="H76" s="27" t="s">
        <v>156</v>
      </c>
      <c r="I76" s="27"/>
      <c r="J76" s="27"/>
      <c r="K76" s="27"/>
      <c r="L76" s="21" t="s">
        <v>34</v>
      </c>
      <c r="M76" s="22" t="s">
        <v>35</v>
      </c>
      <c r="N76" s="28" t="s">
        <v>129</v>
      </c>
      <c r="O76" s="27">
        <v>35</v>
      </c>
      <c r="P76" s="27" t="s">
        <v>66</v>
      </c>
      <c r="Q76" s="27">
        <v>2023</v>
      </c>
      <c r="R76" s="27" t="s">
        <v>501</v>
      </c>
      <c r="S76" s="27"/>
      <c r="T76" s="27" t="s">
        <v>66</v>
      </c>
      <c r="U76" s="27" t="s">
        <v>502</v>
      </c>
      <c r="V76" s="27" t="s">
        <v>67</v>
      </c>
      <c r="W76" s="29" t="s">
        <v>503</v>
      </c>
      <c r="X76" s="27">
        <v>105844</v>
      </c>
      <c r="Y76" s="29" t="str">
        <f>HYPERLINK("http://dx.doi.org/10.1016/j.mtcomm.2023.105844","http://dx.doi.org/10.1016/j.mtcomm.2023.105844")</f>
        <v>http://dx.doi.org/10.1016/j.mtcomm.2023.105844</v>
      </c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</row>
    <row r="77" spans="1:42" s="25" customFormat="1" ht="97.5">
      <c r="A77" s="26"/>
      <c r="B77" s="27" t="s">
        <v>425</v>
      </c>
      <c r="C77" s="27" t="s">
        <v>504</v>
      </c>
      <c r="D77" s="27"/>
      <c r="E77" s="27" t="s">
        <v>505</v>
      </c>
      <c r="F77" s="27" t="s">
        <v>506</v>
      </c>
      <c r="G77" s="27"/>
      <c r="H77" s="27" t="s">
        <v>49</v>
      </c>
      <c r="I77" s="27"/>
      <c r="J77" s="27"/>
      <c r="K77" s="27"/>
      <c r="L77" s="21" t="s">
        <v>34</v>
      </c>
      <c r="M77" s="22" t="s">
        <v>35</v>
      </c>
      <c r="N77" s="28" t="s">
        <v>129</v>
      </c>
      <c r="O77" s="27">
        <v>15</v>
      </c>
      <c r="P77" s="27">
        <v>21</v>
      </c>
      <c r="Q77" s="27">
        <v>2023</v>
      </c>
      <c r="R77" s="27" t="s">
        <v>507</v>
      </c>
      <c r="S77" s="27"/>
      <c r="T77" s="27" t="s">
        <v>508</v>
      </c>
      <c r="U77" s="27" t="s">
        <v>509</v>
      </c>
      <c r="V77" s="27" t="s">
        <v>67</v>
      </c>
      <c r="W77" s="29" t="s">
        <v>510</v>
      </c>
      <c r="X77" s="27" t="s">
        <v>511</v>
      </c>
      <c r="Y77" s="29" t="str">
        <f>HYPERLINK("http://dx.doi.org/10.1021/acsami.3c01566","http://dx.doi.org/10.1021/acsami.3c01566")</f>
        <v>http://dx.doi.org/10.1021/acsami.3c01566</v>
      </c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</row>
    <row r="78" spans="1:42" s="25" customFormat="1" ht="97.5">
      <c r="A78" s="26"/>
      <c r="B78" s="27" t="s">
        <v>425</v>
      </c>
      <c r="C78" s="27" t="s">
        <v>504</v>
      </c>
      <c r="D78" s="27"/>
      <c r="E78" s="27" t="s">
        <v>512</v>
      </c>
      <c r="F78" s="27" t="s">
        <v>513</v>
      </c>
      <c r="G78" s="27"/>
      <c r="H78" s="27" t="s">
        <v>128</v>
      </c>
      <c r="I78" s="27"/>
      <c r="J78" s="27"/>
      <c r="K78" s="27"/>
      <c r="L78" s="21" t="s">
        <v>34</v>
      </c>
      <c r="M78" s="22" t="s">
        <v>35</v>
      </c>
      <c r="N78" s="28" t="s">
        <v>129</v>
      </c>
      <c r="O78" s="27">
        <v>11</v>
      </c>
      <c r="P78" s="27">
        <v>6</v>
      </c>
      <c r="Q78" s="27">
        <v>2023</v>
      </c>
      <c r="R78" s="27" t="s">
        <v>514</v>
      </c>
      <c r="S78" s="27"/>
      <c r="T78" s="27" t="s">
        <v>515</v>
      </c>
      <c r="U78" s="27" t="s">
        <v>516</v>
      </c>
      <c r="V78" s="27" t="s">
        <v>67</v>
      </c>
      <c r="W78" s="29" t="s">
        <v>517</v>
      </c>
      <c r="X78" s="27" t="s">
        <v>518</v>
      </c>
      <c r="Y78" s="29" t="str">
        <f>HYPERLINK("http://dx.doi.org/10.1039/d2tc04723c","http://dx.doi.org/10.1039/d2tc04723c")</f>
        <v>http://dx.doi.org/10.1039/d2tc04723c</v>
      </c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</row>
    <row r="79" spans="1:42" s="47" customFormat="1" ht="97.5">
      <c r="A79" s="26"/>
      <c r="B79" s="27" t="s">
        <v>425</v>
      </c>
      <c r="C79" s="27" t="s">
        <v>519</v>
      </c>
      <c r="D79" s="27"/>
      <c r="E79" s="27" t="s">
        <v>520</v>
      </c>
      <c r="F79" s="27" t="s">
        <v>521</v>
      </c>
      <c r="G79" s="27"/>
      <c r="H79" s="27" t="s">
        <v>203</v>
      </c>
      <c r="I79" s="27"/>
      <c r="J79" s="27"/>
      <c r="K79" s="27"/>
      <c r="L79" s="21" t="s">
        <v>34</v>
      </c>
      <c r="M79" s="22" t="s">
        <v>35</v>
      </c>
      <c r="N79" s="28" t="s">
        <v>129</v>
      </c>
      <c r="O79" s="27">
        <v>35</v>
      </c>
      <c r="P79" s="27">
        <v>41</v>
      </c>
      <c r="Q79" s="27">
        <v>2023</v>
      </c>
      <c r="R79" s="27">
        <v>10</v>
      </c>
      <c r="S79" s="27"/>
      <c r="T79" s="27" t="s">
        <v>522</v>
      </c>
      <c r="U79" s="27" t="s">
        <v>523</v>
      </c>
      <c r="V79" s="27" t="s">
        <v>67</v>
      </c>
      <c r="W79" s="29" t="s">
        <v>524</v>
      </c>
      <c r="X79" s="27"/>
      <c r="Y79" s="29" t="str">
        <f>HYPERLINK("http://dx.doi.org/10.1002/adma.202302979","http://dx.doi.org/10.1002/adma.202302979")</f>
        <v>http://dx.doi.org/10.1002/adma.202302979</v>
      </c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</row>
    <row r="80" spans="1:42" s="47" customFormat="1" ht="97.5">
      <c r="A80" s="26"/>
      <c r="B80" s="27" t="s">
        <v>425</v>
      </c>
      <c r="C80" s="27" t="s">
        <v>519</v>
      </c>
      <c r="D80" s="27"/>
      <c r="E80" s="27" t="s">
        <v>525</v>
      </c>
      <c r="F80" s="27" t="s">
        <v>526</v>
      </c>
      <c r="G80" s="27"/>
      <c r="H80" s="27" t="s">
        <v>49</v>
      </c>
      <c r="I80" s="27"/>
      <c r="J80" s="27"/>
      <c r="K80" s="27"/>
      <c r="L80" s="21" t="s">
        <v>34</v>
      </c>
      <c r="M80" s="22" t="s">
        <v>35</v>
      </c>
      <c r="N80" s="28" t="s">
        <v>129</v>
      </c>
      <c r="O80" s="27">
        <v>5</v>
      </c>
      <c r="P80" s="27">
        <v>5</v>
      </c>
      <c r="Q80" s="27">
        <v>2023</v>
      </c>
      <c r="R80" s="27" t="s">
        <v>527</v>
      </c>
      <c r="S80" s="27"/>
      <c r="T80" s="27" t="s">
        <v>66</v>
      </c>
      <c r="U80" s="27" t="s">
        <v>528</v>
      </c>
      <c r="V80" s="27" t="s">
        <v>67</v>
      </c>
      <c r="W80" s="29" t="s">
        <v>529</v>
      </c>
      <c r="X80" s="27" t="s">
        <v>530</v>
      </c>
      <c r="Y80" s="29" t="str">
        <f>HYPERLINK("http://dx.doi.org/10.1021/acsaelm.3c00064","http://dx.doi.org/10.1021/acsaelm.3c00064")</f>
        <v>http://dx.doi.org/10.1021/acsaelm.3c00064</v>
      </c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</row>
    <row r="81" spans="1:258" s="47" customFormat="1" ht="97.5">
      <c r="A81" s="26"/>
      <c r="B81" s="27" t="s">
        <v>425</v>
      </c>
      <c r="C81" s="27" t="s">
        <v>531</v>
      </c>
      <c r="D81" s="27"/>
      <c r="E81" s="27" t="s">
        <v>532</v>
      </c>
      <c r="F81" s="27" t="s">
        <v>533</v>
      </c>
      <c r="G81" s="27"/>
      <c r="H81" s="27" t="s">
        <v>49</v>
      </c>
      <c r="I81" s="27"/>
      <c r="J81" s="27"/>
      <c r="K81" s="27"/>
      <c r="L81" s="21" t="s">
        <v>34</v>
      </c>
      <c r="M81" s="22" t="s">
        <v>35</v>
      </c>
      <c r="N81" s="28" t="s">
        <v>129</v>
      </c>
      <c r="O81" s="27">
        <v>41</v>
      </c>
      <c r="P81" s="27">
        <v>3</v>
      </c>
      <c r="Q81" s="27">
        <v>2023</v>
      </c>
      <c r="R81" s="27" t="s">
        <v>169</v>
      </c>
      <c r="S81" s="27"/>
      <c r="T81" s="27" t="s">
        <v>534</v>
      </c>
      <c r="U81" s="27" t="s">
        <v>535</v>
      </c>
      <c r="V81" s="27" t="s">
        <v>67</v>
      </c>
      <c r="W81" s="29" t="s">
        <v>536</v>
      </c>
      <c r="X81" s="27">
        <v>33106</v>
      </c>
      <c r="Y81" s="29" t="str">
        <f>HYPERLINK("http://dx.doi.org/10.1116/6.0002589","http://dx.doi.org/10.1116/6.0002589")</f>
        <v>http://dx.doi.org/10.1116/6.0002589</v>
      </c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</row>
    <row r="82" spans="1:258" s="25" customFormat="1" ht="97.5">
      <c r="A82" s="26"/>
      <c r="B82" s="41" t="s">
        <v>425</v>
      </c>
      <c r="C82" s="27" t="s">
        <v>537</v>
      </c>
      <c r="D82" s="27"/>
      <c r="E82" s="27" t="s">
        <v>538</v>
      </c>
      <c r="F82" s="27" t="s">
        <v>539</v>
      </c>
      <c r="G82" s="27"/>
      <c r="H82" s="27" t="s">
        <v>49</v>
      </c>
      <c r="I82" s="27"/>
      <c r="J82" s="27"/>
      <c r="K82" s="27"/>
      <c r="L82" s="21" t="s">
        <v>34</v>
      </c>
      <c r="M82" s="22" t="s">
        <v>35</v>
      </c>
      <c r="N82" s="28" t="s">
        <v>129</v>
      </c>
      <c r="O82" s="27">
        <v>10</v>
      </c>
      <c r="P82" s="27">
        <v>33</v>
      </c>
      <c r="Q82" s="27">
        <v>2023</v>
      </c>
      <c r="R82" s="27">
        <v>11</v>
      </c>
      <c r="S82" s="27"/>
      <c r="T82" s="27" t="s">
        <v>540</v>
      </c>
      <c r="U82" s="27" t="s">
        <v>66</v>
      </c>
      <c r="V82" s="27" t="s">
        <v>67</v>
      </c>
      <c r="W82" s="29" t="s">
        <v>541</v>
      </c>
      <c r="X82" s="27">
        <v>2300291</v>
      </c>
      <c r="Y82" s="29" t="s">
        <v>542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</row>
    <row r="83" spans="1:258" s="30" customFormat="1" ht="97.5">
      <c r="A83" s="26"/>
      <c r="B83" s="27" t="s">
        <v>543</v>
      </c>
      <c r="C83" s="27" t="s">
        <v>544</v>
      </c>
      <c r="D83" s="27"/>
      <c r="E83" s="27" t="s">
        <v>545</v>
      </c>
      <c r="F83" s="27" t="s">
        <v>546</v>
      </c>
      <c r="G83" s="27"/>
      <c r="H83" s="27" t="s">
        <v>156</v>
      </c>
      <c r="I83" s="27"/>
      <c r="J83" s="27"/>
      <c r="K83" s="27"/>
      <c r="L83" s="21" t="s">
        <v>34</v>
      </c>
      <c r="M83" s="22" t="s">
        <v>35</v>
      </c>
      <c r="N83" s="28" t="s">
        <v>129</v>
      </c>
      <c r="O83" s="27">
        <v>677</v>
      </c>
      <c r="P83" s="27" t="s">
        <v>547</v>
      </c>
      <c r="Q83" s="27">
        <v>2023</v>
      </c>
      <c r="R83" s="27" t="s">
        <v>548</v>
      </c>
      <c r="S83" s="27"/>
      <c r="T83" s="27" t="s">
        <v>549</v>
      </c>
      <c r="U83" s="27" t="s">
        <v>550</v>
      </c>
      <c r="V83" s="27" t="s">
        <v>67</v>
      </c>
      <c r="W83" s="29" t="s">
        <v>551</v>
      </c>
      <c r="X83" s="27">
        <v>132311</v>
      </c>
      <c r="Y83" s="29" t="str">
        <f>HYPERLINK("http://dx.doi.org/10.1016/j.colsurfa.2023.132311","http://dx.doi.org/10.1016/j.colsurfa.2023.132311")</f>
        <v>http://dx.doi.org/10.1016/j.colsurfa.2023.132311</v>
      </c>
    </row>
    <row r="84" spans="1:258" s="36" customFormat="1" ht="16.5">
      <c r="A84" s="31"/>
      <c r="B84" s="32" t="s">
        <v>552</v>
      </c>
      <c r="C84" s="33"/>
      <c r="D84" s="33"/>
      <c r="E84" s="46" t="s">
        <v>553</v>
      </c>
      <c r="F84" s="34"/>
      <c r="G84" s="34"/>
      <c r="H84" s="33"/>
      <c r="I84" s="34"/>
      <c r="J84" s="34"/>
      <c r="K84" s="34"/>
      <c r="L84" s="34"/>
      <c r="M84" s="34"/>
      <c r="N84" s="31"/>
      <c r="O84" s="31"/>
      <c r="P84" s="31"/>
      <c r="Q84" s="31"/>
      <c r="R84" s="31"/>
      <c r="S84" s="31"/>
      <c r="T84" s="31"/>
      <c r="U84" s="31"/>
      <c r="V84" s="31"/>
      <c r="W84" s="34"/>
      <c r="X84" s="31"/>
      <c r="Y84" s="3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</row>
    <row r="85" spans="1:258" s="30" customFormat="1" ht="97.5">
      <c r="A85" s="26"/>
      <c r="B85" s="27" t="s">
        <v>554</v>
      </c>
      <c r="C85" s="27" t="s">
        <v>555</v>
      </c>
      <c r="D85" s="27"/>
      <c r="E85" s="27" t="s">
        <v>556</v>
      </c>
      <c r="F85" s="27" t="s">
        <v>557</v>
      </c>
      <c r="G85" s="27"/>
      <c r="H85" s="27" t="s">
        <v>128</v>
      </c>
      <c r="I85" s="27"/>
      <c r="J85" s="27"/>
      <c r="K85" s="27"/>
      <c r="L85" s="21" t="s">
        <v>34</v>
      </c>
      <c r="M85" s="22" t="s">
        <v>35</v>
      </c>
      <c r="N85" s="28" t="s">
        <v>129</v>
      </c>
      <c r="O85" s="27">
        <v>13</v>
      </c>
      <c r="P85" s="27">
        <v>12</v>
      </c>
      <c r="Q85" s="27">
        <v>2023</v>
      </c>
      <c r="R85" s="27" t="s">
        <v>558</v>
      </c>
      <c r="S85" s="27"/>
      <c r="T85" s="27" t="s">
        <v>559</v>
      </c>
      <c r="U85" s="27" t="s">
        <v>560</v>
      </c>
      <c r="V85" s="27" t="s">
        <v>67</v>
      </c>
      <c r="W85" s="29" t="s">
        <v>561</v>
      </c>
      <c r="X85" s="27" t="s">
        <v>562</v>
      </c>
      <c r="Y85" s="29" t="str">
        <f>HYPERLINK("http://dx.doi.org/10.1039/d3cy00228d","http://dx.doi.org/10.1039/d3cy00228d")</f>
        <v>http://dx.doi.org/10.1039/d3cy00228d</v>
      </c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</row>
    <row r="86" spans="1:258" s="30" customFormat="1" ht="97.5">
      <c r="A86" s="26"/>
      <c r="B86" s="27" t="s">
        <v>554</v>
      </c>
      <c r="C86" s="27" t="s">
        <v>563</v>
      </c>
      <c r="D86" s="27"/>
      <c r="E86" s="27" t="s">
        <v>564</v>
      </c>
      <c r="F86" s="27" t="s">
        <v>565</v>
      </c>
      <c r="G86" s="27"/>
      <c r="H86" s="27" t="s">
        <v>49</v>
      </c>
      <c r="I86" s="27"/>
      <c r="J86" s="27"/>
      <c r="K86" s="27"/>
      <c r="L86" s="21" t="s">
        <v>34</v>
      </c>
      <c r="M86" s="22" t="s">
        <v>35</v>
      </c>
      <c r="N86" s="28" t="s">
        <v>566</v>
      </c>
      <c r="O86" s="27">
        <v>12</v>
      </c>
      <c r="P86" s="27">
        <v>7</v>
      </c>
      <c r="Q86" s="27">
        <v>2023</v>
      </c>
      <c r="R86" s="27" t="s">
        <v>204</v>
      </c>
      <c r="S86" s="27"/>
      <c r="T86" s="27" t="s">
        <v>567</v>
      </c>
      <c r="U86" s="27" t="s">
        <v>568</v>
      </c>
      <c r="V86" s="27" t="s">
        <v>67</v>
      </c>
      <c r="W86" s="29" t="s">
        <v>569</v>
      </c>
      <c r="X86" s="27" t="s">
        <v>570</v>
      </c>
      <c r="Y86" s="29" t="str">
        <f>HYPERLINK("http://dx.doi.org/10.1166/jon.2023.2052","http://dx.doi.org/10.1166/jon.2023.2052")</f>
        <v>http://dx.doi.org/10.1166/jon.2023.2052</v>
      </c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</row>
    <row r="87" spans="1:258" s="30" customFormat="1" ht="97.5">
      <c r="A87" s="26"/>
      <c r="B87" s="27" t="s">
        <v>554</v>
      </c>
      <c r="C87" s="27" t="s">
        <v>563</v>
      </c>
      <c r="D87" s="27"/>
      <c r="E87" s="27" t="s">
        <v>571</v>
      </c>
      <c r="F87" s="27" t="s">
        <v>358</v>
      </c>
      <c r="G87" s="27"/>
      <c r="H87" s="27" t="s">
        <v>120</v>
      </c>
      <c r="I87" s="27"/>
      <c r="J87" s="27"/>
      <c r="K87" s="27"/>
      <c r="L87" s="21" t="s">
        <v>34</v>
      </c>
      <c r="M87" s="22" t="s">
        <v>35</v>
      </c>
      <c r="N87" s="28" t="s">
        <v>129</v>
      </c>
      <c r="O87" s="27">
        <v>16</v>
      </c>
      <c r="P87" s="27">
        <v>15</v>
      </c>
      <c r="Q87" s="27">
        <v>2023</v>
      </c>
      <c r="R87" s="27" t="s">
        <v>122</v>
      </c>
      <c r="S87" s="27"/>
      <c r="T87" s="27" t="s">
        <v>66</v>
      </c>
      <c r="U87" s="27" t="s">
        <v>359</v>
      </c>
      <c r="V87" s="27" t="s">
        <v>67</v>
      </c>
      <c r="W87" s="29" t="s">
        <v>572</v>
      </c>
      <c r="X87" s="27">
        <v>5642</v>
      </c>
      <c r="Y87" s="29" t="str">
        <f>HYPERLINK("http://dx.doi.org/10.3390/en16155642","http://dx.doi.org/10.3390/en16155642")</f>
        <v>http://dx.doi.org/10.3390/en16155642</v>
      </c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</row>
    <row r="88" spans="1:258" s="30" customFormat="1" ht="97.5">
      <c r="A88" s="26"/>
      <c r="B88" s="41" t="s">
        <v>573</v>
      </c>
      <c r="C88" s="27" t="s">
        <v>574</v>
      </c>
      <c r="D88" s="27"/>
      <c r="E88" s="27" t="s">
        <v>575</v>
      </c>
      <c r="F88" s="27" t="s">
        <v>576</v>
      </c>
      <c r="G88" s="27"/>
      <c r="H88" s="27" t="s">
        <v>128</v>
      </c>
      <c r="I88" s="27"/>
      <c r="J88" s="27"/>
      <c r="K88" s="27"/>
      <c r="L88" s="21" t="s">
        <v>34</v>
      </c>
      <c r="M88" s="22" t="s">
        <v>35</v>
      </c>
      <c r="N88" s="28" t="s">
        <v>129</v>
      </c>
      <c r="O88" s="27">
        <v>2023</v>
      </c>
      <c r="P88" s="27" t="s">
        <v>66</v>
      </c>
      <c r="Q88" s="27">
        <v>2023</v>
      </c>
      <c r="R88" s="27">
        <v>11</v>
      </c>
      <c r="S88" s="27"/>
      <c r="T88" s="27" t="s">
        <v>577</v>
      </c>
      <c r="U88" s="27" t="s">
        <v>578</v>
      </c>
      <c r="V88" s="27" t="s">
        <v>67</v>
      </c>
      <c r="W88" s="29" t="s">
        <v>579</v>
      </c>
      <c r="X88" s="27">
        <v>7366612</v>
      </c>
      <c r="Y88" s="29" t="str">
        <f>HYPERLINK("http://dx.doi.org/10.1155/2023/7366612","http://dx.doi.org/10.1155/2023/7366612")</f>
        <v>http://dx.doi.org/10.1155/2023/7366612</v>
      </c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</row>
    <row r="89" spans="1:258" s="36" customFormat="1" ht="16.5">
      <c r="A89" s="31"/>
      <c r="B89" s="32" t="s">
        <v>580</v>
      </c>
      <c r="C89" s="33"/>
      <c r="D89" s="33"/>
      <c r="E89" s="46" t="s">
        <v>581</v>
      </c>
      <c r="F89" s="34"/>
      <c r="G89" s="34"/>
      <c r="H89" s="33"/>
      <c r="I89" s="34"/>
      <c r="J89" s="34"/>
      <c r="K89" s="34"/>
      <c r="L89" s="34"/>
      <c r="M89" s="34"/>
      <c r="N89" s="31"/>
      <c r="O89" s="31"/>
      <c r="P89" s="31"/>
      <c r="Q89" s="31"/>
      <c r="R89" s="31"/>
      <c r="S89" s="31"/>
      <c r="T89" s="31"/>
      <c r="U89" s="31"/>
      <c r="V89" s="31"/>
      <c r="W89" s="34"/>
      <c r="X89" s="31"/>
      <c r="Y89" s="35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</row>
    <row r="90" spans="1:258" s="30" customFormat="1" ht="97.5">
      <c r="A90" s="26"/>
      <c r="B90" s="27" t="s">
        <v>582</v>
      </c>
      <c r="C90" s="27" t="s">
        <v>583</v>
      </c>
      <c r="D90" s="27"/>
      <c r="E90" s="27" t="s">
        <v>584</v>
      </c>
      <c r="F90" s="27" t="s">
        <v>585</v>
      </c>
      <c r="G90" s="27"/>
      <c r="H90" s="27" t="s">
        <v>120</v>
      </c>
      <c r="I90" s="27"/>
      <c r="J90" s="27"/>
      <c r="K90" s="27"/>
      <c r="L90" s="21" t="s">
        <v>34</v>
      </c>
      <c r="M90" s="22" t="s">
        <v>35</v>
      </c>
      <c r="N90" s="28" t="s">
        <v>129</v>
      </c>
      <c r="O90" s="27">
        <v>15</v>
      </c>
      <c r="P90" s="27">
        <v>4</v>
      </c>
      <c r="Q90" s="27">
        <v>2023</v>
      </c>
      <c r="R90" s="27" t="s">
        <v>217</v>
      </c>
      <c r="S90" s="27"/>
      <c r="T90" s="27" t="s">
        <v>66</v>
      </c>
      <c r="U90" s="27" t="s">
        <v>586</v>
      </c>
      <c r="V90" s="27" t="s">
        <v>67</v>
      </c>
      <c r="W90" s="29" t="s">
        <v>587</v>
      </c>
      <c r="X90" s="27">
        <v>1343</v>
      </c>
      <c r="Y90" s="29" t="str">
        <f>HYPERLINK("http://dx.doi.org/10.3390/cancers15041343","http://dx.doi.org/10.3390/cancers15041343")</f>
        <v>http://dx.doi.org/10.3390/cancers15041343</v>
      </c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</row>
    <row r="91" spans="1:258" s="30" customFormat="1" ht="97.5">
      <c r="A91" s="37"/>
      <c r="B91" s="20" t="s">
        <v>588</v>
      </c>
      <c r="C91" s="20" t="s">
        <v>589</v>
      </c>
      <c r="D91" s="20"/>
      <c r="E91" s="20" t="s">
        <v>590</v>
      </c>
      <c r="F91" s="20" t="s">
        <v>591</v>
      </c>
      <c r="G91" s="20"/>
      <c r="H91" s="20" t="s">
        <v>75</v>
      </c>
      <c r="I91" s="20"/>
      <c r="J91" s="20"/>
      <c r="K91" s="20"/>
      <c r="L91" s="21" t="s">
        <v>34</v>
      </c>
      <c r="M91" s="22" t="s">
        <v>35</v>
      </c>
      <c r="N91" s="20" t="s">
        <v>98</v>
      </c>
      <c r="O91" s="20" t="s">
        <v>592</v>
      </c>
      <c r="P91" s="20"/>
      <c r="Q91" s="20" t="s">
        <v>39</v>
      </c>
      <c r="R91" s="20" t="s">
        <v>52</v>
      </c>
      <c r="S91" s="20"/>
      <c r="T91" s="20" t="s">
        <v>593</v>
      </c>
      <c r="U91" s="20"/>
      <c r="V91" s="20" t="s">
        <v>42</v>
      </c>
      <c r="W91" s="23" t="s">
        <v>594</v>
      </c>
      <c r="X91" s="20" t="s">
        <v>595</v>
      </c>
      <c r="Y91" s="49" t="s">
        <v>596</v>
      </c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</row>
    <row r="92" spans="1:258" s="30" customFormat="1" ht="97.5">
      <c r="A92" s="37"/>
      <c r="B92" s="20" t="s">
        <v>588</v>
      </c>
      <c r="C92" s="20" t="s">
        <v>597</v>
      </c>
      <c r="D92" s="20"/>
      <c r="E92" s="20" t="s">
        <v>598</v>
      </c>
      <c r="F92" s="20" t="s">
        <v>599</v>
      </c>
      <c r="G92" s="20"/>
      <c r="H92" s="20" t="s">
        <v>49</v>
      </c>
      <c r="I92" s="20"/>
      <c r="J92" s="20"/>
      <c r="K92" s="20"/>
      <c r="L92" s="21" t="s">
        <v>34</v>
      </c>
      <c r="M92" s="22" t="s">
        <v>35</v>
      </c>
      <c r="N92" s="20" t="s">
        <v>50</v>
      </c>
      <c r="O92" s="20" t="s">
        <v>600</v>
      </c>
      <c r="P92" s="20"/>
      <c r="Q92" s="20" t="s">
        <v>39</v>
      </c>
      <c r="R92" s="20" t="s">
        <v>601</v>
      </c>
      <c r="S92" s="20"/>
      <c r="T92" s="20" t="s">
        <v>602</v>
      </c>
      <c r="U92" s="20" t="s">
        <v>603</v>
      </c>
      <c r="V92" s="20" t="s">
        <v>55</v>
      </c>
      <c r="W92" s="23" t="s">
        <v>604</v>
      </c>
      <c r="X92" s="20" t="s">
        <v>605</v>
      </c>
      <c r="Y92" s="50" t="s">
        <v>606</v>
      </c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</row>
    <row r="93" spans="1:258" s="30" customFormat="1" ht="97.5">
      <c r="A93" s="37"/>
      <c r="B93" s="20" t="s">
        <v>588</v>
      </c>
      <c r="C93" s="20" t="s">
        <v>597</v>
      </c>
      <c r="D93" s="20"/>
      <c r="E93" s="20" t="s">
        <v>607</v>
      </c>
      <c r="F93" s="20" t="s">
        <v>608</v>
      </c>
      <c r="G93" s="20"/>
      <c r="H93" s="20" t="s">
        <v>156</v>
      </c>
      <c r="I93" s="20"/>
      <c r="J93" s="20"/>
      <c r="K93" s="20"/>
      <c r="L93" s="21" t="s">
        <v>34</v>
      </c>
      <c r="M93" s="22" t="s">
        <v>35</v>
      </c>
      <c r="N93" s="20" t="s">
        <v>50</v>
      </c>
      <c r="O93" s="20" t="s">
        <v>609</v>
      </c>
      <c r="P93" s="20"/>
      <c r="Q93" s="20" t="s">
        <v>39</v>
      </c>
      <c r="R93" s="20" t="s">
        <v>610</v>
      </c>
      <c r="S93" s="20"/>
      <c r="T93" s="20" t="s">
        <v>611</v>
      </c>
      <c r="U93" s="20" t="s">
        <v>612</v>
      </c>
      <c r="V93" s="20" t="s">
        <v>55</v>
      </c>
      <c r="W93" s="23" t="s">
        <v>613</v>
      </c>
      <c r="X93" s="20" t="s">
        <v>614</v>
      </c>
      <c r="Y93" s="23" t="s">
        <v>615</v>
      </c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</row>
    <row r="94" spans="1:258" s="30" customFormat="1" ht="97.5">
      <c r="A94" s="26"/>
      <c r="B94" s="27" t="s">
        <v>582</v>
      </c>
      <c r="C94" s="27" t="s">
        <v>616</v>
      </c>
      <c r="D94" s="27"/>
      <c r="E94" s="27" t="s">
        <v>617</v>
      </c>
      <c r="F94" s="27" t="s">
        <v>618</v>
      </c>
      <c r="G94" s="27"/>
      <c r="H94" s="27" t="s">
        <v>128</v>
      </c>
      <c r="I94" s="27"/>
      <c r="J94" s="27"/>
      <c r="K94" s="27"/>
      <c r="L94" s="21" t="s">
        <v>34</v>
      </c>
      <c r="M94" s="22" t="s">
        <v>35</v>
      </c>
      <c r="N94" s="28" t="s">
        <v>129</v>
      </c>
      <c r="O94" s="27">
        <v>370</v>
      </c>
      <c r="P94" s="27" t="s">
        <v>66</v>
      </c>
      <c r="Q94" s="27">
        <v>2023</v>
      </c>
      <c r="R94" s="27" t="s">
        <v>284</v>
      </c>
      <c r="S94" s="27"/>
      <c r="T94" s="27" t="s">
        <v>619</v>
      </c>
      <c r="U94" s="27" t="s">
        <v>620</v>
      </c>
      <c r="V94" s="27" t="s">
        <v>67</v>
      </c>
      <c r="W94" s="29" t="s">
        <v>621</v>
      </c>
      <c r="X94" s="27">
        <v>115218</v>
      </c>
      <c r="Y94" s="29" t="str">
        <f>HYPERLINK("http://dx.doi.org/10.1016/j.ssc.2023.115218","http://dx.doi.org/10.1016/j.ssc.2023.115218")</f>
        <v>http://dx.doi.org/10.1016/j.ssc.2023.115218</v>
      </c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</row>
    <row r="95" spans="1:258" s="30" customFormat="1" ht="97.5">
      <c r="A95" s="26"/>
      <c r="B95" s="27" t="s">
        <v>582</v>
      </c>
      <c r="C95" s="27" t="s">
        <v>616</v>
      </c>
      <c r="D95" s="27"/>
      <c r="E95" s="27" t="s">
        <v>622</v>
      </c>
      <c r="F95" s="27" t="s">
        <v>428</v>
      </c>
      <c r="G95" s="27"/>
      <c r="H95" s="27" t="s">
        <v>120</v>
      </c>
      <c r="I95" s="27"/>
      <c r="J95" s="27"/>
      <c r="K95" s="27"/>
      <c r="L95" s="21" t="s">
        <v>34</v>
      </c>
      <c r="M95" s="22" t="s">
        <v>35</v>
      </c>
      <c r="N95" s="28" t="s">
        <v>129</v>
      </c>
      <c r="O95" s="27">
        <v>297</v>
      </c>
      <c r="P95" s="27" t="s">
        <v>66</v>
      </c>
      <c r="Q95" s="27">
        <v>2023</v>
      </c>
      <c r="R95" s="27" t="s">
        <v>321</v>
      </c>
      <c r="S95" s="27"/>
      <c r="T95" s="27" t="s">
        <v>430</v>
      </c>
      <c r="U95" s="27" t="s">
        <v>431</v>
      </c>
      <c r="V95" s="27" t="s">
        <v>67</v>
      </c>
      <c r="W95" s="29" t="s">
        <v>623</v>
      </c>
      <c r="X95" s="27">
        <v>127395</v>
      </c>
      <c r="Y95" s="29" t="str">
        <f>HYPERLINK("http://dx.doi.org/10.1016/j.matchemphys.2023.127395","http://dx.doi.org/10.1016/j.matchemphys.2023.127395")</f>
        <v>http://dx.doi.org/10.1016/j.matchemphys.2023.127395</v>
      </c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</row>
    <row r="96" spans="1:258" s="30" customFormat="1" ht="97.5">
      <c r="A96" s="26"/>
      <c r="B96" s="27" t="s">
        <v>582</v>
      </c>
      <c r="C96" s="27" t="s">
        <v>624</v>
      </c>
      <c r="D96" s="27"/>
      <c r="E96" s="27" t="s">
        <v>625</v>
      </c>
      <c r="F96" s="27" t="s">
        <v>626</v>
      </c>
      <c r="G96" s="27"/>
      <c r="H96" s="27" t="s">
        <v>128</v>
      </c>
      <c r="I96" s="27"/>
      <c r="J96" s="27"/>
      <c r="K96" s="27"/>
      <c r="L96" s="21" t="s">
        <v>34</v>
      </c>
      <c r="M96" s="22" t="s">
        <v>35</v>
      </c>
      <c r="N96" s="28" t="s">
        <v>129</v>
      </c>
      <c r="O96" s="26" t="s">
        <v>66</v>
      </c>
      <c r="P96" s="26">
        <v>10</v>
      </c>
      <c r="Q96" s="27">
        <v>2023</v>
      </c>
      <c r="R96" s="27" t="s">
        <v>204</v>
      </c>
      <c r="S96" s="27"/>
      <c r="T96" s="27" t="s">
        <v>627</v>
      </c>
      <c r="U96" s="27" t="s">
        <v>66</v>
      </c>
      <c r="V96" s="27" t="s">
        <v>67</v>
      </c>
      <c r="W96" s="29" t="s">
        <v>628</v>
      </c>
      <c r="X96" s="27">
        <v>22</v>
      </c>
      <c r="Y96" s="29" t="str">
        <f>HYPERLINK("http://dx.doi.org/10.1088/1475-7516/2023/10/022","http://dx.doi.org/10.1088/1475-7516/2023/10/022")</f>
        <v>http://dx.doi.org/10.1088/1475-7516/2023/10/022</v>
      </c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</row>
    <row r="97" spans="1:42" s="54" customFormat="1" ht="132">
      <c r="A97" s="51"/>
      <c r="B97" s="51" t="s">
        <v>629</v>
      </c>
      <c r="C97" s="51" t="s">
        <v>630</v>
      </c>
      <c r="D97" s="51"/>
      <c r="E97" s="52" t="s">
        <v>631</v>
      </c>
      <c r="F97" s="51" t="s">
        <v>632</v>
      </c>
      <c r="G97" s="51"/>
      <c r="H97" s="51" t="s">
        <v>633</v>
      </c>
      <c r="I97" s="51"/>
      <c r="J97" s="51"/>
      <c r="K97" s="51"/>
      <c r="L97" s="21" t="s">
        <v>34</v>
      </c>
      <c r="M97" s="22" t="s">
        <v>35</v>
      </c>
      <c r="N97" s="51" t="s">
        <v>634</v>
      </c>
      <c r="O97" s="53">
        <v>47</v>
      </c>
      <c r="P97" s="53">
        <v>11</v>
      </c>
      <c r="Q97" s="51">
        <v>2023</v>
      </c>
      <c r="R97" s="51" t="s">
        <v>318</v>
      </c>
      <c r="S97" s="51"/>
      <c r="T97" s="51" t="s">
        <v>635</v>
      </c>
      <c r="U97" s="51" t="s">
        <v>636</v>
      </c>
      <c r="V97" s="51" t="s">
        <v>67</v>
      </c>
      <c r="W97" s="51" t="s">
        <v>637</v>
      </c>
      <c r="X97" s="51">
        <v>113002</v>
      </c>
      <c r="Y97" s="51" t="str">
        <f>HYPERLINK("http://dx.doi.org/10.1088/1674-1137/ace9c6","http://dx.doi.org/10.1088/1674-1137/ace9c6")</f>
        <v>http://dx.doi.org/10.1088/1674-1137/ace9c6</v>
      </c>
    </row>
    <row r="98" spans="1:42" s="54" customFormat="1" ht="165">
      <c r="A98" s="51"/>
      <c r="B98" s="51" t="s">
        <v>629</v>
      </c>
      <c r="C98" s="51" t="s">
        <v>630</v>
      </c>
      <c r="D98" s="51"/>
      <c r="E98" s="52" t="s">
        <v>638</v>
      </c>
      <c r="F98" s="51" t="s">
        <v>639</v>
      </c>
      <c r="G98" s="51"/>
      <c r="H98" s="51" t="s">
        <v>640</v>
      </c>
      <c r="I98" s="51"/>
      <c r="J98" s="51"/>
      <c r="K98" s="51"/>
      <c r="L98" s="21" t="s">
        <v>34</v>
      </c>
      <c r="M98" s="22" t="s">
        <v>35</v>
      </c>
      <c r="N98" s="51" t="s">
        <v>634</v>
      </c>
      <c r="O98" s="53">
        <v>1057</v>
      </c>
      <c r="P98" s="53" t="s">
        <v>66</v>
      </c>
      <c r="Q98" s="51">
        <v>2023</v>
      </c>
      <c r="R98" s="51" t="s">
        <v>641</v>
      </c>
      <c r="S98" s="51"/>
      <c r="T98" s="51" t="s">
        <v>642</v>
      </c>
      <c r="U98" s="51" t="s">
        <v>643</v>
      </c>
      <c r="V98" s="51" t="s">
        <v>67</v>
      </c>
      <c r="W98" s="51" t="s">
        <v>644</v>
      </c>
      <c r="X98" s="51">
        <v>168680</v>
      </c>
      <c r="Y98" s="51" t="str">
        <f>HYPERLINK("http://dx.doi.org/10.1016/j.nima.2023.168680","http://dx.doi.org/10.1016/j.nima.2023.168680")</f>
        <v>http://dx.doi.org/10.1016/j.nima.2023.168680</v>
      </c>
    </row>
    <row r="99" spans="1:42" s="30" customFormat="1" ht="97.5">
      <c r="A99" s="37"/>
      <c r="B99" s="20" t="s">
        <v>588</v>
      </c>
      <c r="C99" s="20" t="s">
        <v>645</v>
      </c>
      <c r="D99" s="20"/>
      <c r="E99" s="20" t="s">
        <v>646</v>
      </c>
      <c r="F99" s="20" t="s">
        <v>647</v>
      </c>
      <c r="G99" s="20"/>
      <c r="H99" s="20" t="s">
        <v>128</v>
      </c>
      <c r="I99" s="20"/>
      <c r="J99" s="20"/>
      <c r="K99" s="20"/>
      <c r="L99" s="21" t="s">
        <v>34</v>
      </c>
      <c r="M99" s="22" t="s">
        <v>35</v>
      </c>
      <c r="N99" s="20" t="s">
        <v>50</v>
      </c>
      <c r="O99" s="20" t="s">
        <v>648</v>
      </c>
      <c r="P99" s="20"/>
      <c r="Q99" s="20" t="s">
        <v>39</v>
      </c>
      <c r="R99" s="20" t="s">
        <v>610</v>
      </c>
      <c r="S99" s="20"/>
      <c r="T99" s="20" t="s">
        <v>649</v>
      </c>
      <c r="U99" s="20" t="s">
        <v>650</v>
      </c>
      <c r="V99" s="20" t="s">
        <v>55</v>
      </c>
      <c r="W99" s="23" t="s">
        <v>651</v>
      </c>
      <c r="X99" s="20" t="s">
        <v>652</v>
      </c>
      <c r="Y99" s="23" t="s">
        <v>653</v>
      </c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</row>
    <row r="100" spans="1:42" s="30" customFormat="1" ht="97.5">
      <c r="A100" s="37"/>
      <c r="B100" s="20" t="s">
        <v>588</v>
      </c>
      <c r="C100" s="20" t="s">
        <v>645</v>
      </c>
      <c r="D100" s="20"/>
      <c r="E100" s="20" t="s">
        <v>654</v>
      </c>
      <c r="F100" s="20" t="s">
        <v>655</v>
      </c>
      <c r="G100" s="20"/>
      <c r="H100" s="20" t="s">
        <v>120</v>
      </c>
      <c r="I100" s="20"/>
      <c r="J100" s="20"/>
      <c r="K100" s="20"/>
      <c r="L100" s="21" t="s">
        <v>34</v>
      </c>
      <c r="M100" s="22" t="s">
        <v>35</v>
      </c>
      <c r="N100" s="20" t="s">
        <v>50</v>
      </c>
      <c r="O100" s="20" t="s">
        <v>326</v>
      </c>
      <c r="P100" s="20" t="s">
        <v>656</v>
      </c>
      <c r="Q100" s="20" t="s">
        <v>39</v>
      </c>
      <c r="R100" s="20" t="s">
        <v>657</v>
      </c>
      <c r="S100" s="20"/>
      <c r="T100" s="20" t="s">
        <v>335</v>
      </c>
      <c r="U100" s="20" t="s">
        <v>658</v>
      </c>
      <c r="V100" s="20" t="s">
        <v>55</v>
      </c>
      <c r="W100" s="23" t="s">
        <v>659</v>
      </c>
      <c r="X100" s="20" t="s">
        <v>660</v>
      </c>
      <c r="Y100" s="23" t="s">
        <v>661</v>
      </c>
    </row>
    <row r="101" spans="1:42" s="30" customFormat="1" ht="97.5">
      <c r="A101" s="26"/>
      <c r="B101" s="27" t="s">
        <v>582</v>
      </c>
      <c r="C101" s="27" t="s">
        <v>662</v>
      </c>
      <c r="D101" s="27"/>
      <c r="E101" s="27" t="s">
        <v>663</v>
      </c>
      <c r="F101" s="27" t="s">
        <v>664</v>
      </c>
      <c r="G101" s="27"/>
      <c r="H101" s="27" t="s">
        <v>120</v>
      </c>
      <c r="I101" s="27"/>
      <c r="J101" s="27"/>
      <c r="K101" s="27"/>
      <c r="L101" s="21" t="s">
        <v>34</v>
      </c>
      <c r="M101" s="22" t="s">
        <v>35</v>
      </c>
      <c r="N101" s="28" t="s">
        <v>129</v>
      </c>
      <c r="O101" s="27">
        <v>12</v>
      </c>
      <c r="P101" s="27">
        <v>10</v>
      </c>
      <c r="Q101" s="27">
        <v>2023</v>
      </c>
      <c r="R101" s="27" t="s">
        <v>204</v>
      </c>
      <c r="S101" s="27"/>
      <c r="T101" s="27" t="s">
        <v>66</v>
      </c>
      <c r="U101" s="27" t="s">
        <v>665</v>
      </c>
      <c r="V101" s="27" t="s">
        <v>67</v>
      </c>
      <c r="W101" s="55" t="s">
        <v>666</v>
      </c>
      <c r="X101" s="27">
        <v>923</v>
      </c>
      <c r="Y101" s="29" t="str">
        <f>HYPERLINK("http://dx.doi.org/10.3390/axioms12100923","http://dx.doi.org/10.3390/axioms12100923")</f>
        <v>http://dx.doi.org/10.3390/axioms12100923</v>
      </c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</row>
    <row r="102" spans="1:42" s="30" customFormat="1" ht="97.5">
      <c r="A102" s="26"/>
      <c r="B102" s="27" t="s">
        <v>582</v>
      </c>
      <c r="C102" s="27" t="s">
        <v>662</v>
      </c>
      <c r="D102" s="27"/>
      <c r="E102" s="27" t="s">
        <v>667</v>
      </c>
      <c r="F102" s="27" t="s">
        <v>668</v>
      </c>
      <c r="G102" s="27"/>
      <c r="H102" s="27" t="s">
        <v>120</v>
      </c>
      <c r="I102" s="27"/>
      <c r="J102" s="27"/>
      <c r="K102" s="27"/>
      <c r="L102" s="21" t="s">
        <v>34</v>
      </c>
      <c r="M102" s="22" t="s">
        <v>35</v>
      </c>
      <c r="N102" s="28" t="s">
        <v>129</v>
      </c>
      <c r="O102" s="27">
        <v>11</v>
      </c>
      <c r="P102" s="27">
        <v>21</v>
      </c>
      <c r="Q102" s="27">
        <v>2023</v>
      </c>
      <c r="R102" s="27" t="s">
        <v>193</v>
      </c>
      <c r="S102" s="27"/>
      <c r="T102" s="27" t="s">
        <v>66</v>
      </c>
      <c r="U102" s="27" t="s">
        <v>669</v>
      </c>
      <c r="V102" s="27" t="s">
        <v>67</v>
      </c>
      <c r="W102" s="29" t="s">
        <v>670</v>
      </c>
      <c r="X102" s="27">
        <v>4529</v>
      </c>
      <c r="Y102" s="29" t="str">
        <f>HYPERLINK("http://dx.doi.org/10.3390/math11214529","http://dx.doi.org/10.3390/math11214529")</f>
        <v>http://dx.doi.org/10.3390/math11214529</v>
      </c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</row>
    <row r="103" spans="1:42" s="30" customFormat="1" ht="97.5">
      <c r="A103" s="26"/>
      <c r="B103" s="27" t="s">
        <v>582</v>
      </c>
      <c r="C103" s="27" t="s">
        <v>662</v>
      </c>
      <c r="D103" s="27"/>
      <c r="E103" s="27" t="s">
        <v>671</v>
      </c>
      <c r="F103" s="27" t="s">
        <v>668</v>
      </c>
      <c r="G103" s="27"/>
      <c r="H103" s="27" t="s">
        <v>120</v>
      </c>
      <c r="I103" s="27"/>
      <c r="J103" s="27"/>
      <c r="K103" s="27"/>
      <c r="L103" s="21" t="s">
        <v>34</v>
      </c>
      <c r="M103" s="22" t="s">
        <v>35</v>
      </c>
      <c r="N103" s="28" t="s">
        <v>129</v>
      </c>
      <c r="O103" s="27">
        <v>11</v>
      </c>
      <c r="P103" s="27">
        <v>18</v>
      </c>
      <c r="Q103" s="27">
        <v>2023</v>
      </c>
      <c r="R103" s="27" t="s">
        <v>269</v>
      </c>
      <c r="S103" s="27"/>
      <c r="T103" s="27" t="s">
        <v>66</v>
      </c>
      <c r="U103" s="27" t="s">
        <v>669</v>
      </c>
      <c r="V103" s="27" t="s">
        <v>67</v>
      </c>
      <c r="W103" s="29" t="s">
        <v>670</v>
      </c>
      <c r="X103" s="27">
        <v>3828</v>
      </c>
      <c r="Y103" s="29" t="str">
        <f>HYPERLINK("http://dx.doi.org/10.3390/math11183828","http://dx.doi.org/10.3390/math11183828")</f>
        <v>http://dx.doi.org/10.3390/math11183828</v>
      </c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</row>
    <row r="104" spans="1:42" s="30" customFormat="1" ht="97.5">
      <c r="A104" s="26"/>
      <c r="B104" s="27" t="s">
        <v>582</v>
      </c>
      <c r="C104" s="27" t="s">
        <v>662</v>
      </c>
      <c r="D104" s="27"/>
      <c r="E104" s="27" t="s">
        <v>672</v>
      </c>
      <c r="F104" s="27" t="s">
        <v>673</v>
      </c>
      <c r="G104" s="27"/>
      <c r="H104" s="27" t="s">
        <v>128</v>
      </c>
      <c r="I104" s="27"/>
      <c r="J104" s="27"/>
      <c r="K104" s="27"/>
      <c r="L104" s="21" t="s">
        <v>34</v>
      </c>
      <c r="M104" s="22" t="s">
        <v>35</v>
      </c>
      <c r="N104" s="28" t="s">
        <v>129</v>
      </c>
      <c r="O104" s="27">
        <v>213</v>
      </c>
      <c r="P104" s="27" t="s">
        <v>66</v>
      </c>
      <c r="Q104" s="27">
        <v>2023</v>
      </c>
      <c r="R104" s="27" t="s">
        <v>204</v>
      </c>
      <c r="S104" s="27"/>
      <c r="T104" s="27" t="s">
        <v>674</v>
      </c>
      <c r="U104" s="27" t="s">
        <v>675</v>
      </c>
      <c r="V104" s="27" t="s">
        <v>67</v>
      </c>
      <c r="W104" s="29" t="s">
        <v>676</v>
      </c>
      <c r="X104" s="27">
        <v>124329</v>
      </c>
      <c r="Y104" s="29" t="str">
        <f>HYPERLINK("http://dx.doi.org/10.1016/j.ijheatmasstransfer.2023.124329","http://dx.doi.org/10.1016/j.ijheatmasstransfer.2023.124329")</f>
        <v>http://dx.doi.org/10.1016/j.ijheatmasstransfer.2023.124329</v>
      </c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</row>
    <row r="105" spans="1:42" s="30" customFormat="1" ht="97.5">
      <c r="A105" s="26"/>
      <c r="B105" s="27" t="s">
        <v>582</v>
      </c>
      <c r="C105" s="27" t="s">
        <v>662</v>
      </c>
      <c r="D105" s="27"/>
      <c r="E105" s="27" t="s">
        <v>677</v>
      </c>
      <c r="F105" s="27" t="s">
        <v>668</v>
      </c>
      <c r="G105" s="27"/>
      <c r="H105" s="27" t="s">
        <v>120</v>
      </c>
      <c r="I105" s="27"/>
      <c r="J105" s="27"/>
      <c r="K105" s="27"/>
      <c r="L105" s="21" t="s">
        <v>34</v>
      </c>
      <c r="M105" s="22" t="s">
        <v>35</v>
      </c>
      <c r="N105" s="28" t="s">
        <v>129</v>
      </c>
      <c r="O105" s="27">
        <v>11</v>
      </c>
      <c r="P105" s="27">
        <v>18</v>
      </c>
      <c r="Q105" s="27">
        <v>2023</v>
      </c>
      <c r="R105" s="27" t="s">
        <v>269</v>
      </c>
      <c r="S105" s="27"/>
      <c r="T105" s="27" t="s">
        <v>66</v>
      </c>
      <c r="U105" s="27" t="s">
        <v>669</v>
      </c>
      <c r="V105" s="27" t="s">
        <v>67</v>
      </c>
      <c r="W105" s="29" t="s">
        <v>678</v>
      </c>
      <c r="X105" s="27">
        <v>3997</v>
      </c>
      <c r="Y105" s="29" t="str">
        <f>HYPERLINK("http://dx.doi.org/10.3390/math11183997","http://dx.doi.org/10.3390/math11183997")</f>
        <v>http://dx.doi.org/10.3390/math11183997</v>
      </c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</row>
    <row r="106" spans="1:42" s="30" customFormat="1" ht="97.5">
      <c r="A106" s="26"/>
      <c r="B106" s="27" t="s">
        <v>582</v>
      </c>
      <c r="C106" s="27" t="s">
        <v>679</v>
      </c>
      <c r="D106" s="27"/>
      <c r="E106" s="27" t="s">
        <v>680</v>
      </c>
      <c r="F106" s="27" t="s">
        <v>274</v>
      </c>
      <c r="G106" s="27"/>
      <c r="H106" s="27" t="s">
        <v>203</v>
      </c>
      <c r="I106" s="27"/>
      <c r="J106" s="27"/>
      <c r="K106" s="27"/>
      <c r="L106" s="21" t="s">
        <v>34</v>
      </c>
      <c r="M106" s="22" t="s">
        <v>35</v>
      </c>
      <c r="N106" s="28" t="s">
        <v>129</v>
      </c>
      <c r="O106" s="27">
        <v>13</v>
      </c>
      <c r="P106" s="27">
        <v>1</v>
      </c>
      <c r="Q106" s="27">
        <v>2023</v>
      </c>
      <c r="R106" s="27" t="s">
        <v>681</v>
      </c>
      <c r="S106" s="27"/>
      <c r="T106" s="27" t="s">
        <v>276</v>
      </c>
      <c r="U106" s="27" t="s">
        <v>66</v>
      </c>
      <c r="V106" s="27" t="s">
        <v>67</v>
      </c>
      <c r="W106" s="29" t="s">
        <v>682</v>
      </c>
      <c r="X106" s="27">
        <v>19534</v>
      </c>
      <c r="Y106" s="29" t="str">
        <f>HYPERLINK("http://dx.doi.org/10.1038/s41598-023-46417-0","http://dx.doi.org/10.1038/s41598-023-46417-0")</f>
        <v>http://dx.doi.org/10.1038/s41598-023-46417-0</v>
      </c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</row>
    <row r="107" spans="1:42" s="30" customFormat="1" ht="97.5">
      <c r="A107" s="37"/>
      <c r="B107" s="20" t="s">
        <v>588</v>
      </c>
      <c r="C107" s="20" t="s">
        <v>683</v>
      </c>
      <c r="D107" s="20"/>
      <c r="E107" s="20" t="s">
        <v>684</v>
      </c>
      <c r="F107" s="20" t="s">
        <v>685</v>
      </c>
      <c r="G107" s="20"/>
      <c r="H107" s="20" t="s">
        <v>686</v>
      </c>
      <c r="I107" s="20"/>
      <c r="J107" s="20"/>
      <c r="K107" s="20"/>
      <c r="L107" s="21" t="s">
        <v>34</v>
      </c>
      <c r="M107" s="22" t="s">
        <v>35</v>
      </c>
      <c r="N107" s="20" t="s">
        <v>183</v>
      </c>
      <c r="O107" s="20" t="s">
        <v>687</v>
      </c>
      <c r="P107" s="20"/>
      <c r="Q107" s="20" t="s">
        <v>39</v>
      </c>
      <c r="R107" s="20" t="s">
        <v>657</v>
      </c>
      <c r="S107" s="20"/>
      <c r="T107" s="20" t="s">
        <v>688</v>
      </c>
      <c r="U107" s="20" t="s">
        <v>689</v>
      </c>
      <c r="V107" s="20" t="s">
        <v>55</v>
      </c>
      <c r="W107" s="23" t="s">
        <v>690</v>
      </c>
      <c r="X107" s="48" t="s">
        <v>691</v>
      </c>
      <c r="Y107" s="23" t="s">
        <v>692</v>
      </c>
    </row>
    <row r="108" spans="1:42" s="30" customFormat="1" ht="97.5">
      <c r="A108" s="26"/>
      <c r="B108" s="27" t="s">
        <v>582</v>
      </c>
      <c r="C108" s="27" t="s">
        <v>693</v>
      </c>
      <c r="D108" s="27"/>
      <c r="E108" s="27" t="s">
        <v>694</v>
      </c>
      <c r="F108" s="27" t="s">
        <v>695</v>
      </c>
      <c r="G108" s="27"/>
      <c r="H108" s="27" t="s">
        <v>203</v>
      </c>
      <c r="I108" s="27"/>
      <c r="J108" s="27"/>
      <c r="K108" s="27"/>
      <c r="L108" s="21" t="s">
        <v>34</v>
      </c>
      <c r="M108" s="22" t="s">
        <v>35</v>
      </c>
      <c r="N108" s="28" t="s">
        <v>129</v>
      </c>
      <c r="O108" s="27">
        <v>46</v>
      </c>
      <c r="P108" s="27">
        <v>10</v>
      </c>
      <c r="Q108" s="27">
        <v>2023</v>
      </c>
      <c r="R108" s="27" t="s">
        <v>204</v>
      </c>
      <c r="S108" s="27"/>
      <c r="T108" s="27" t="s">
        <v>696</v>
      </c>
      <c r="U108" s="27" t="s">
        <v>697</v>
      </c>
      <c r="V108" s="27" t="s">
        <v>67</v>
      </c>
      <c r="W108" s="29" t="s">
        <v>698</v>
      </c>
      <c r="X108" s="27" t="s">
        <v>699</v>
      </c>
      <c r="Y108" s="29" t="str">
        <f>HYPERLINK("http://dx.doi.org/10.1002/ceat.202200423","http://dx.doi.org/10.1002/ceat.202200423")</f>
        <v>http://dx.doi.org/10.1002/ceat.202200423</v>
      </c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</row>
    <row r="109" spans="1:42" s="30" customFormat="1" ht="97.5">
      <c r="A109" s="26"/>
      <c r="B109" s="27" t="s">
        <v>582</v>
      </c>
      <c r="C109" s="27" t="s">
        <v>700</v>
      </c>
      <c r="D109" s="27"/>
      <c r="E109" s="27" t="s">
        <v>701</v>
      </c>
      <c r="F109" s="27" t="s">
        <v>702</v>
      </c>
      <c r="G109" s="27"/>
      <c r="H109" s="27" t="s">
        <v>49</v>
      </c>
      <c r="I109" s="27"/>
      <c r="J109" s="27"/>
      <c r="K109" s="27"/>
      <c r="L109" s="21" t="s">
        <v>34</v>
      </c>
      <c r="M109" s="22" t="s">
        <v>35</v>
      </c>
      <c r="N109" s="28" t="s">
        <v>129</v>
      </c>
      <c r="O109" s="27">
        <v>9</v>
      </c>
      <c r="P109" s="27">
        <v>11</v>
      </c>
      <c r="Q109" s="27">
        <v>2023</v>
      </c>
      <c r="R109" s="27" t="s">
        <v>193</v>
      </c>
      <c r="S109" s="27"/>
      <c r="T109" s="27" t="s">
        <v>66</v>
      </c>
      <c r="U109" s="27" t="s">
        <v>703</v>
      </c>
      <c r="V109" s="27" t="s">
        <v>67</v>
      </c>
      <c r="W109" s="29" t="s">
        <v>704</v>
      </c>
      <c r="X109" s="27" t="s">
        <v>705</v>
      </c>
      <c r="Y109" s="29" t="str">
        <f>HYPERLINK("http://dx.doi.org/10.1016/j.heliyon.2023.e22081","http://dx.doi.org/10.1016/j.heliyon.2023.e22081")</f>
        <v>http://dx.doi.org/10.1016/j.heliyon.2023.e22081</v>
      </c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</row>
    <row r="110" spans="1:42" s="30" customFormat="1" ht="97.5">
      <c r="A110" s="26"/>
      <c r="B110" s="27" t="s">
        <v>582</v>
      </c>
      <c r="C110" s="27" t="s">
        <v>706</v>
      </c>
      <c r="D110" s="27"/>
      <c r="E110" s="27" t="s">
        <v>707</v>
      </c>
      <c r="F110" s="27" t="s">
        <v>708</v>
      </c>
      <c r="G110" s="27"/>
      <c r="H110" s="27" t="s">
        <v>156</v>
      </c>
      <c r="I110" s="27"/>
      <c r="J110" s="27"/>
      <c r="K110" s="27"/>
      <c r="L110" s="21" t="s">
        <v>34</v>
      </c>
      <c r="M110" s="22" t="s">
        <v>35</v>
      </c>
      <c r="N110" s="28" t="s">
        <v>129</v>
      </c>
      <c r="O110" s="27">
        <v>657</v>
      </c>
      <c r="P110" s="27" t="s">
        <v>66</v>
      </c>
      <c r="Q110" s="27">
        <v>2023</v>
      </c>
      <c r="R110" s="27" t="s">
        <v>197</v>
      </c>
      <c r="S110" s="27"/>
      <c r="T110" s="27" t="s">
        <v>709</v>
      </c>
      <c r="U110" s="27" t="s">
        <v>710</v>
      </c>
      <c r="V110" s="27" t="s">
        <v>67</v>
      </c>
      <c r="W110" s="29" t="s">
        <v>711</v>
      </c>
      <c r="X110" s="27">
        <v>414813</v>
      </c>
      <c r="Y110" s="29" t="str">
        <f>HYPERLINK("http://dx.doi.org/10.1016/j.physb.2023.414813","http://dx.doi.org/10.1016/j.physb.2023.414813")</f>
        <v>http://dx.doi.org/10.1016/j.physb.2023.414813</v>
      </c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</row>
    <row r="111" spans="1:42" s="30" customFormat="1" ht="97.5">
      <c r="A111" s="26"/>
      <c r="B111" s="27" t="s">
        <v>582</v>
      </c>
      <c r="C111" s="27" t="s">
        <v>706</v>
      </c>
      <c r="D111" s="27"/>
      <c r="E111" s="27" t="s">
        <v>712</v>
      </c>
      <c r="F111" s="27" t="s">
        <v>713</v>
      </c>
      <c r="G111" s="27"/>
      <c r="H111" s="27" t="s">
        <v>156</v>
      </c>
      <c r="I111" s="27"/>
      <c r="J111" s="27"/>
      <c r="K111" s="27"/>
      <c r="L111" s="21" t="s">
        <v>34</v>
      </c>
      <c r="M111" s="22" t="s">
        <v>35</v>
      </c>
      <c r="N111" s="28" t="s">
        <v>129</v>
      </c>
      <c r="O111" s="27">
        <v>85</v>
      </c>
      <c r="P111" s="27" t="s">
        <v>66</v>
      </c>
      <c r="Q111" s="27">
        <v>2023</v>
      </c>
      <c r="R111" s="27" t="s">
        <v>204</v>
      </c>
      <c r="S111" s="27"/>
      <c r="T111" s="27" t="s">
        <v>714</v>
      </c>
      <c r="U111" s="27" t="s">
        <v>66</v>
      </c>
      <c r="V111" s="27" t="s">
        <v>67</v>
      </c>
      <c r="W111" s="29" t="s">
        <v>715</v>
      </c>
      <c r="X111" s="27" t="s">
        <v>716</v>
      </c>
      <c r="Y111" s="29" t="str">
        <f>HYPERLINK("http://dx.doi.org/10.1016/j.cjph.2022.10.004","http://dx.doi.org/10.1016/j.cjph.2022.10.004")</f>
        <v>http://dx.doi.org/10.1016/j.cjph.2022.10.004</v>
      </c>
    </row>
    <row r="112" spans="1:42" s="30" customFormat="1" ht="97.5">
      <c r="A112" s="26"/>
      <c r="B112" s="27" t="s">
        <v>582</v>
      </c>
      <c r="C112" s="27" t="s">
        <v>717</v>
      </c>
      <c r="D112" s="27"/>
      <c r="E112" s="27" t="s">
        <v>718</v>
      </c>
      <c r="F112" s="27" t="s">
        <v>719</v>
      </c>
      <c r="G112" s="27"/>
      <c r="H112" s="27" t="s">
        <v>203</v>
      </c>
      <c r="I112" s="27"/>
      <c r="J112" s="27"/>
      <c r="K112" s="27"/>
      <c r="L112" s="21" t="s">
        <v>34</v>
      </c>
      <c r="M112" s="22" t="s">
        <v>35</v>
      </c>
      <c r="N112" s="28" t="s">
        <v>129</v>
      </c>
      <c r="O112" s="27">
        <v>272</v>
      </c>
      <c r="P112" s="27" t="s">
        <v>66</v>
      </c>
      <c r="Q112" s="27">
        <v>2023</v>
      </c>
      <c r="R112" s="27" t="s">
        <v>217</v>
      </c>
      <c r="S112" s="27"/>
      <c r="T112" s="27" t="s">
        <v>720</v>
      </c>
      <c r="U112" s="27" t="s">
        <v>721</v>
      </c>
      <c r="V112" s="27" t="s">
        <v>67</v>
      </c>
      <c r="W112" s="29" t="s">
        <v>722</v>
      </c>
      <c r="X112" s="27">
        <v>170304</v>
      </c>
      <c r="Y112" s="29" t="str">
        <f>HYPERLINK("http://dx.doi.org/10.1016/j.ijleo.2022.170304","http://dx.doi.org/10.1016/j.ijleo.2022.170304")</f>
        <v>http://dx.doi.org/10.1016/j.ijleo.2022.170304</v>
      </c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</row>
    <row r="113" spans="1:258" s="30" customFormat="1" ht="97.5">
      <c r="A113" s="26"/>
      <c r="B113" s="27" t="s">
        <v>582</v>
      </c>
      <c r="C113" s="27" t="s">
        <v>723</v>
      </c>
      <c r="D113" s="27"/>
      <c r="E113" s="27" t="s">
        <v>724</v>
      </c>
      <c r="F113" s="27" t="s">
        <v>725</v>
      </c>
      <c r="G113" s="27"/>
      <c r="H113" s="27" t="s">
        <v>128</v>
      </c>
      <c r="I113" s="27"/>
      <c r="J113" s="27"/>
      <c r="K113" s="27"/>
      <c r="L113" s="21" t="s">
        <v>34</v>
      </c>
      <c r="M113" s="22" t="s">
        <v>35</v>
      </c>
      <c r="N113" s="28" t="s">
        <v>129</v>
      </c>
      <c r="O113" s="27">
        <v>168</v>
      </c>
      <c r="P113" s="27" t="s">
        <v>66</v>
      </c>
      <c r="Q113" s="27">
        <v>2023</v>
      </c>
      <c r="R113" s="27" t="s">
        <v>269</v>
      </c>
      <c r="S113" s="27"/>
      <c r="T113" s="27" t="s">
        <v>726</v>
      </c>
      <c r="U113" s="27" t="s">
        <v>727</v>
      </c>
      <c r="V113" s="27" t="s">
        <v>67</v>
      </c>
      <c r="W113" s="29" t="s">
        <v>728</v>
      </c>
      <c r="X113" s="27">
        <v>107657</v>
      </c>
      <c r="Y113" s="29" t="str">
        <f>HYPERLINK("http://dx.doi.org/10.1016/j.optlaseng.2023.107657","http://dx.doi.org/10.1016/j.optlaseng.2023.107657")</f>
        <v>http://dx.doi.org/10.1016/j.optlaseng.2023.107657</v>
      </c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</row>
    <row r="114" spans="1:258" s="30" customFormat="1" ht="97.5">
      <c r="A114" s="26"/>
      <c r="B114" s="27" t="s">
        <v>582</v>
      </c>
      <c r="C114" s="27" t="s">
        <v>729</v>
      </c>
      <c r="D114" s="27"/>
      <c r="E114" s="27" t="s">
        <v>730</v>
      </c>
      <c r="F114" s="27" t="s">
        <v>731</v>
      </c>
      <c r="G114" s="27"/>
      <c r="H114" s="27" t="s">
        <v>120</v>
      </c>
      <c r="I114" s="27"/>
      <c r="J114" s="27"/>
      <c r="K114" s="27"/>
      <c r="L114" s="21" t="s">
        <v>34</v>
      </c>
      <c r="M114" s="22" t="s">
        <v>35</v>
      </c>
      <c r="N114" s="28" t="s">
        <v>129</v>
      </c>
      <c r="O114" s="27">
        <v>12</v>
      </c>
      <c r="P114" s="27">
        <v>4</v>
      </c>
      <c r="Q114" s="27">
        <v>2023</v>
      </c>
      <c r="R114" s="27" t="s">
        <v>217</v>
      </c>
      <c r="S114" s="27"/>
      <c r="T114" s="27" t="s">
        <v>66</v>
      </c>
      <c r="U114" s="27" t="s">
        <v>732</v>
      </c>
      <c r="V114" s="27" t="s">
        <v>67</v>
      </c>
      <c r="W114" s="29" t="s">
        <v>733</v>
      </c>
      <c r="X114" s="27">
        <v>790</v>
      </c>
      <c r="Y114" s="29" t="str">
        <f>HYPERLINK("http://dx.doi.org/10.3390/plants12040790","http://dx.doi.org/10.3390/plants12040790")</f>
        <v>http://dx.doi.org/10.3390/plants12040790</v>
      </c>
    </row>
    <row r="115" spans="1:258" s="30" customFormat="1" ht="97.5">
      <c r="A115" s="26"/>
      <c r="B115" s="41" t="s">
        <v>582</v>
      </c>
      <c r="C115" s="27" t="s">
        <v>734</v>
      </c>
      <c r="D115" s="27"/>
      <c r="E115" s="27" t="s">
        <v>735</v>
      </c>
      <c r="F115" s="27" t="s">
        <v>731</v>
      </c>
      <c r="G115" s="27"/>
      <c r="H115" s="27" t="s">
        <v>120</v>
      </c>
      <c r="I115" s="27"/>
      <c r="J115" s="27"/>
      <c r="K115" s="27"/>
      <c r="L115" s="21" t="s">
        <v>34</v>
      </c>
      <c r="M115" s="22" t="s">
        <v>35</v>
      </c>
      <c r="N115" s="28" t="s">
        <v>129</v>
      </c>
      <c r="O115" s="27">
        <v>12</v>
      </c>
      <c r="P115" s="27">
        <v>17</v>
      </c>
      <c r="Q115" s="27">
        <v>2023</v>
      </c>
      <c r="R115" s="27" t="s">
        <v>269</v>
      </c>
      <c r="S115" s="27"/>
      <c r="T115" s="27" t="s">
        <v>66</v>
      </c>
      <c r="U115" s="27" t="s">
        <v>732</v>
      </c>
      <c r="V115" s="27" t="s">
        <v>67</v>
      </c>
      <c r="W115" s="29" t="s">
        <v>736</v>
      </c>
      <c r="X115" s="27">
        <v>3067</v>
      </c>
      <c r="Y115" s="29" t="str">
        <f>HYPERLINK("http://dx.doi.org/10.3390/plants12173067","http://dx.doi.org/10.3390/plants12173067")</f>
        <v>http://dx.doi.org/10.3390/plants12173067</v>
      </c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</row>
    <row r="116" spans="1:258" s="36" customFormat="1" ht="16.5">
      <c r="A116" s="31"/>
      <c r="B116" s="32" t="s">
        <v>737</v>
      </c>
      <c r="C116" s="33"/>
      <c r="D116" s="33"/>
      <c r="E116" s="46" t="s">
        <v>738</v>
      </c>
      <c r="F116" s="34"/>
      <c r="G116" s="34"/>
      <c r="H116" s="33"/>
      <c r="I116" s="34"/>
      <c r="J116" s="34"/>
      <c r="K116" s="34"/>
      <c r="L116" s="34"/>
      <c r="M116" s="34"/>
      <c r="N116" s="31"/>
      <c r="O116" s="31"/>
      <c r="P116" s="31"/>
      <c r="Q116" s="31"/>
      <c r="R116" s="31"/>
      <c r="S116" s="31"/>
      <c r="T116" s="31"/>
      <c r="U116" s="31"/>
      <c r="V116" s="31"/>
      <c r="W116" s="34"/>
      <c r="X116" s="31"/>
      <c r="Y116" s="35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</row>
    <row r="117" spans="1:258" s="30" customFormat="1" ht="97.5">
      <c r="A117" s="26"/>
      <c r="B117" s="27" t="s">
        <v>739</v>
      </c>
      <c r="C117" s="27" t="s">
        <v>740</v>
      </c>
      <c r="D117" s="27"/>
      <c r="E117" s="27" t="s">
        <v>741</v>
      </c>
      <c r="F117" s="27" t="s">
        <v>210</v>
      </c>
      <c r="G117" s="27"/>
      <c r="H117" s="27" t="s">
        <v>128</v>
      </c>
      <c r="I117" s="27"/>
      <c r="J117" s="27"/>
      <c r="K117" s="27"/>
      <c r="L117" s="21" t="s">
        <v>34</v>
      </c>
      <c r="M117" s="22" t="s">
        <v>35</v>
      </c>
      <c r="N117" s="28" t="s">
        <v>129</v>
      </c>
      <c r="O117" s="27">
        <v>191</v>
      </c>
      <c r="P117" s="27" t="s">
        <v>66</v>
      </c>
      <c r="Q117" s="27">
        <v>2023</v>
      </c>
      <c r="R117" s="27" t="s">
        <v>349</v>
      </c>
      <c r="S117" s="27"/>
      <c r="T117" s="27" t="s">
        <v>211</v>
      </c>
      <c r="U117" s="27" t="s">
        <v>212</v>
      </c>
      <c r="V117" s="27" t="s">
        <v>67</v>
      </c>
      <c r="W117" s="29" t="s">
        <v>742</v>
      </c>
      <c r="X117" s="27">
        <v>114926</v>
      </c>
      <c r="Y117" s="29" t="str">
        <f>HYPERLINK("http://dx.doi.org/10.1016/j.marpolbul.2023.114926","http://dx.doi.org/10.1016/j.marpolbul.2023.114926")</f>
        <v>http://dx.doi.org/10.1016/j.marpolbul.2023.114926</v>
      </c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</row>
    <row r="118" spans="1:258" s="25" customFormat="1" ht="97.5">
      <c r="A118" s="26"/>
      <c r="B118" s="56" t="s">
        <v>743</v>
      </c>
      <c r="C118" s="27" t="s">
        <v>740</v>
      </c>
      <c r="D118" s="27"/>
      <c r="E118" s="27" t="s">
        <v>744</v>
      </c>
      <c r="F118" s="27" t="s">
        <v>210</v>
      </c>
      <c r="G118" s="27"/>
      <c r="H118" s="27" t="s">
        <v>128</v>
      </c>
      <c r="I118" s="27"/>
      <c r="J118" s="27"/>
      <c r="K118" s="27"/>
      <c r="L118" s="21" t="s">
        <v>34</v>
      </c>
      <c r="M118" s="22" t="s">
        <v>35</v>
      </c>
      <c r="N118" s="28" t="s">
        <v>129</v>
      </c>
      <c r="O118" s="27">
        <v>193</v>
      </c>
      <c r="P118" s="27" t="s">
        <v>66</v>
      </c>
      <c r="Q118" s="27">
        <v>2023</v>
      </c>
      <c r="R118" s="27" t="s">
        <v>122</v>
      </c>
      <c r="S118" s="27"/>
      <c r="T118" s="27" t="s">
        <v>211</v>
      </c>
      <c r="U118" s="27" t="s">
        <v>212</v>
      </c>
      <c r="V118" s="27" t="s">
        <v>67</v>
      </c>
      <c r="W118" s="29" t="s">
        <v>745</v>
      </c>
      <c r="X118" s="27">
        <v>115119</v>
      </c>
      <c r="Y118" s="29" t="str">
        <f>HYPERLINK("http://dx.doi.org/10.1016/j.marpolbul.2023.115119","http://dx.doi.org/10.1016/j.marpolbul.2023.115119")</f>
        <v>http://dx.doi.org/10.1016/j.marpolbul.2023.115119</v>
      </c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</row>
    <row r="119" spans="1:258" s="30" customFormat="1" ht="97.5">
      <c r="A119" s="26"/>
      <c r="B119" s="27" t="s">
        <v>739</v>
      </c>
      <c r="C119" s="27" t="s">
        <v>740</v>
      </c>
      <c r="D119" s="27"/>
      <c r="E119" s="27" t="s">
        <v>746</v>
      </c>
      <c r="F119" s="27" t="s">
        <v>210</v>
      </c>
      <c r="G119" s="27"/>
      <c r="H119" s="27" t="s">
        <v>128</v>
      </c>
      <c r="I119" s="27"/>
      <c r="J119" s="27"/>
      <c r="K119" s="27"/>
      <c r="L119" s="21" t="s">
        <v>34</v>
      </c>
      <c r="M119" s="22" t="s">
        <v>35</v>
      </c>
      <c r="N119" s="28" t="s">
        <v>129</v>
      </c>
      <c r="O119" s="27">
        <v>194</v>
      </c>
      <c r="P119" s="27" t="s">
        <v>547</v>
      </c>
      <c r="Q119" s="27">
        <v>2023</v>
      </c>
      <c r="R119" s="27" t="s">
        <v>269</v>
      </c>
      <c r="S119" s="27"/>
      <c r="T119" s="27" t="s">
        <v>211</v>
      </c>
      <c r="U119" s="27" t="s">
        <v>212</v>
      </c>
      <c r="V119" s="27" t="s">
        <v>67</v>
      </c>
      <c r="W119" s="29" t="s">
        <v>747</v>
      </c>
      <c r="X119" s="27">
        <v>115228</v>
      </c>
      <c r="Y119" s="29" t="str">
        <f>HYPERLINK("http://dx.doi.org/10.1016/j.marpolbul.2023.115228","http://dx.doi.org/10.1016/j.marpolbul.2023.115228")</f>
        <v>http://dx.doi.org/10.1016/j.marpolbul.2023.115228</v>
      </c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</row>
    <row r="120" spans="1:258" s="30" customFormat="1" ht="97.5">
      <c r="A120" s="26"/>
      <c r="B120" s="27" t="s">
        <v>739</v>
      </c>
      <c r="C120" s="27" t="s">
        <v>740</v>
      </c>
      <c r="D120" s="27"/>
      <c r="E120" s="27" t="s">
        <v>748</v>
      </c>
      <c r="F120" s="27" t="s">
        <v>749</v>
      </c>
      <c r="G120" s="27"/>
      <c r="H120" s="27" t="s">
        <v>156</v>
      </c>
      <c r="I120" s="27"/>
      <c r="J120" s="27"/>
      <c r="K120" s="27"/>
      <c r="L120" s="21" t="s">
        <v>34</v>
      </c>
      <c r="M120" s="22" t="s">
        <v>35</v>
      </c>
      <c r="N120" s="28" t="s">
        <v>129</v>
      </c>
      <c r="O120" s="27">
        <v>899</v>
      </c>
      <c r="P120" s="27" t="s">
        <v>66</v>
      </c>
      <c r="Q120" s="27">
        <v>2023</v>
      </c>
      <c r="R120" s="27" t="s">
        <v>750</v>
      </c>
      <c r="S120" s="27"/>
      <c r="T120" s="27" t="s">
        <v>751</v>
      </c>
      <c r="U120" s="27" t="s">
        <v>752</v>
      </c>
      <c r="V120" s="27" t="s">
        <v>67</v>
      </c>
      <c r="W120" s="29" t="s">
        <v>753</v>
      </c>
      <c r="X120" s="27">
        <v>165708</v>
      </c>
      <c r="Y120" s="29" t="str">
        <f>HYPERLINK("http://dx.doi.org/10.1016/j.scitotenv.2023.165708","http://dx.doi.org/10.1016/j.scitotenv.2023.165708")</f>
        <v>http://dx.doi.org/10.1016/j.scitotenv.2023.165708</v>
      </c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</row>
    <row r="121" spans="1:258" s="30" customFormat="1" ht="97.5">
      <c r="A121" s="26"/>
      <c r="B121" s="27" t="s">
        <v>739</v>
      </c>
      <c r="C121" s="27" t="s">
        <v>754</v>
      </c>
      <c r="D121" s="27"/>
      <c r="E121" s="27" t="s">
        <v>755</v>
      </c>
      <c r="F121" s="27" t="s">
        <v>749</v>
      </c>
      <c r="G121" s="27"/>
      <c r="H121" s="27" t="s">
        <v>156</v>
      </c>
      <c r="I121" s="27"/>
      <c r="J121" s="27"/>
      <c r="K121" s="27"/>
      <c r="L121" s="21" t="s">
        <v>34</v>
      </c>
      <c r="M121" s="22" t="s">
        <v>35</v>
      </c>
      <c r="N121" s="28" t="s">
        <v>129</v>
      </c>
      <c r="O121" s="27">
        <v>858</v>
      </c>
      <c r="P121" s="27" t="s">
        <v>248</v>
      </c>
      <c r="Q121" s="27">
        <v>2023</v>
      </c>
      <c r="R121" s="27" t="s">
        <v>756</v>
      </c>
      <c r="S121" s="27"/>
      <c r="T121" s="27" t="s">
        <v>751</v>
      </c>
      <c r="U121" s="27" t="s">
        <v>752</v>
      </c>
      <c r="V121" s="27" t="s">
        <v>67</v>
      </c>
      <c r="W121" s="29" t="s">
        <v>757</v>
      </c>
      <c r="X121" s="27">
        <v>159759</v>
      </c>
      <c r="Y121" s="29" t="str">
        <f>HYPERLINK("http://dx.doi.org/10.1016/j.scitotenv.2022.159759","http://dx.doi.org/10.1016/j.scitotenv.2022.159759")</f>
        <v>http://dx.doi.org/10.1016/j.scitotenv.2022.159759</v>
      </c>
    </row>
    <row r="122" spans="1:258" s="30" customFormat="1" ht="97.5">
      <c r="A122" s="26"/>
      <c r="B122" s="27" t="s">
        <v>739</v>
      </c>
      <c r="C122" s="27" t="s">
        <v>754</v>
      </c>
      <c r="D122" s="27"/>
      <c r="E122" s="27" t="s">
        <v>758</v>
      </c>
      <c r="F122" s="27" t="s">
        <v>759</v>
      </c>
      <c r="G122" s="27"/>
      <c r="H122" s="27" t="s">
        <v>156</v>
      </c>
      <c r="I122" s="27"/>
      <c r="J122" s="27"/>
      <c r="K122" s="27"/>
      <c r="L122" s="21" t="s">
        <v>34</v>
      </c>
      <c r="M122" s="22" t="s">
        <v>35</v>
      </c>
      <c r="N122" s="28" t="s">
        <v>129</v>
      </c>
      <c r="O122" s="27">
        <v>429</v>
      </c>
      <c r="P122" s="27" t="s">
        <v>66</v>
      </c>
      <c r="Q122" s="27">
        <v>2023</v>
      </c>
      <c r="R122" s="27" t="s">
        <v>318</v>
      </c>
      <c r="S122" s="27"/>
      <c r="T122" s="27" t="s">
        <v>760</v>
      </c>
      <c r="U122" s="27" t="s">
        <v>761</v>
      </c>
      <c r="V122" s="27" t="s">
        <v>67</v>
      </c>
      <c r="W122" s="29" t="s">
        <v>762</v>
      </c>
      <c r="X122" s="27">
        <v>118926</v>
      </c>
      <c r="Y122" s="29" t="str">
        <f>HYPERLINK("http://dx.doi.org/10.1016/j.powtec.2023.118926","http://dx.doi.org/10.1016/j.powtec.2023.118926")</f>
        <v>http://dx.doi.org/10.1016/j.powtec.2023.118926</v>
      </c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</row>
    <row r="123" spans="1:258" s="30" customFormat="1" ht="97.5">
      <c r="A123" s="26"/>
      <c r="B123" s="27" t="s">
        <v>739</v>
      </c>
      <c r="C123" s="27" t="s">
        <v>754</v>
      </c>
      <c r="D123" s="27"/>
      <c r="E123" s="27" t="s">
        <v>763</v>
      </c>
      <c r="F123" s="27" t="s">
        <v>283</v>
      </c>
      <c r="G123" s="27"/>
      <c r="H123" s="27" t="s">
        <v>49</v>
      </c>
      <c r="I123" s="27"/>
      <c r="J123" s="27"/>
      <c r="K123" s="27"/>
      <c r="L123" s="21" t="s">
        <v>34</v>
      </c>
      <c r="M123" s="22" t="s">
        <v>35</v>
      </c>
      <c r="N123" s="28" t="s">
        <v>129</v>
      </c>
      <c r="O123" s="27">
        <v>263</v>
      </c>
      <c r="P123" s="27" t="s">
        <v>66</v>
      </c>
      <c r="Q123" s="27">
        <v>2023</v>
      </c>
      <c r="R123" s="27" t="s">
        <v>284</v>
      </c>
      <c r="S123" s="27"/>
      <c r="T123" s="27" t="s">
        <v>285</v>
      </c>
      <c r="U123" s="27" t="s">
        <v>286</v>
      </c>
      <c r="V123" s="27" t="s">
        <v>67</v>
      </c>
      <c r="W123" s="29" t="s">
        <v>764</v>
      </c>
      <c r="X123" s="27">
        <v>115249</v>
      </c>
      <c r="Y123" s="29" t="str">
        <f>HYPERLINK("http://dx.doi.org/10.1016/j.ecoenv.2023.115249","http://dx.doi.org/10.1016/j.ecoenv.2023.115249")</f>
        <v>http://dx.doi.org/10.1016/j.ecoenv.2023.115249</v>
      </c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</row>
    <row r="124" spans="1:258" s="30" customFormat="1" ht="97.5">
      <c r="A124" s="26"/>
      <c r="B124" s="27" t="s">
        <v>739</v>
      </c>
      <c r="C124" s="27" t="s">
        <v>754</v>
      </c>
      <c r="D124" s="27"/>
      <c r="E124" s="27" t="s">
        <v>765</v>
      </c>
      <c r="F124" s="27" t="s">
        <v>766</v>
      </c>
      <c r="G124" s="27"/>
      <c r="H124" s="27" t="s">
        <v>49</v>
      </c>
      <c r="I124" s="27"/>
      <c r="J124" s="27"/>
      <c r="K124" s="27"/>
      <c r="L124" s="21" t="s">
        <v>34</v>
      </c>
      <c r="M124" s="22" t="s">
        <v>35</v>
      </c>
      <c r="N124" s="28" t="s">
        <v>129</v>
      </c>
      <c r="O124" s="27">
        <v>27</v>
      </c>
      <c r="P124" s="27">
        <v>1</v>
      </c>
      <c r="Q124" s="27">
        <v>2023</v>
      </c>
      <c r="R124" s="27" t="s">
        <v>217</v>
      </c>
      <c r="S124" s="27"/>
      <c r="T124" s="27" t="s">
        <v>767</v>
      </c>
      <c r="U124" s="27" t="s">
        <v>768</v>
      </c>
      <c r="V124" s="27" t="s">
        <v>67</v>
      </c>
      <c r="W124" s="29" t="s">
        <v>769</v>
      </c>
      <c r="X124" s="27" t="s">
        <v>770</v>
      </c>
      <c r="Y124" s="29" t="str">
        <f>HYPERLINK("http://dx.doi.org/10.1111/jiec.13340","http://dx.doi.org/10.1111/jiec.13340")</f>
        <v>http://dx.doi.org/10.1111/jiec.13340</v>
      </c>
    </row>
    <row r="125" spans="1:258" s="30" customFormat="1" ht="97.5">
      <c r="A125" s="37"/>
      <c r="B125" s="20" t="s">
        <v>771</v>
      </c>
      <c r="C125" s="20" t="s">
        <v>772</v>
      </c>
      <c r="D125" s="20"/>
      <c r="E125" s="20" t="s">
        <v>773</v>
      </c>
      <c r="F125" s="20" t="s">
        <v>774</v>
      </c>
      <c r="G125" s="20"/>
      <c r="H125" s="20" t="s">
        <v>49</v>
      </c>
      <c r="I125" s="20"/>
      <c r="J125" s="20"/>
      <c r="K125" s="20"/>
      <c r="L125" s="21" t="s">
        <v>34</v>
      </c>
      <c r="M125" s="22" t="s">
        <v>35</v>
      </c>
      <c r="N125" s="20" t="s">
        <v>50</v>
      </c>
      <c r="O125" s="20" t="s">
        <v>775</v>
      </c>
      <c r="P125" s="20"/>
      <c r="Q125" s="20" t="s">
        <v>39</v>
      </c>
      <c r="R125" s="20" t="s">
        <v>52</v>
      </c>
      <c r="S125" s="20"/>
      <c r="T125" s="20" t="s">
        <v>776</v>
      </c>
      <c r="U125" s="20" t="s">
        <v>777</v>
      </c>
      <c r="V125" s="20" t="s">
        <v>55</v>
      </c>
      <c r="W125" s="23" t="s">
        <v>778</v>
      </c>
      <c r="X125" s="20" t="s">
        <v>779</v>
      </c>
      <c r="Y125" s="23" t="s">
        <v>780</v>
      </c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</row>
    <row r="126" spans="1:258" s="30" customFormat="1" ht="97.5">
      <c r="A126" s="26"/>
      <c r="B126" s="27" t="s">
        <v>739</v>
      </c>
      <c r="C126" s="27" t="s">
        <v>781</v>
      </c>
      <c r="D126" s="27"/>
      <c r="E126" s="27" t="s">
        <v>782</v>
      </c>
      <c r="F126" s="27" t="s">
        <v>298</v>
      </c>
      <c r="G126" s="27"/>
      <c r="H126" s="27" t="s">
        <v>49</v>
      </c>
      <c r="I126" s="27"/>
      <c r="J126" s="27"/>
      <c r="K126" s="27"/>
      <c r="L126" s="21" t="s">
        <v>34</v>
      </c>
      <c r="M126" s="22" t="s">
        <v>35</v>
      </c>
      <c r="N126" s="28" t="s">
        <v>129</v>
      </c>
      <c r="O126" s="27">
        <v>8</v>
      </c>
      <c r="P126" s="27">
        <v>15</v>
      </c>
      <c r="Q126" s="27">
        <v>2023</v>
      </c>
      <c r="R126" s="27">
        <v>4</v>
      </c>
      <c r="S126" s="27"/>
      <c r="T126" s="27" t="s">
        <v>300</v>
      </c>
      <c r="U126" s="27" t="s">
        <v>66</v>
      </c>
      <c r="V126" s="27" t="s">
        <v>67</v>
      </c>
      <c r="W126" s="29" t="s">
        <v>783</v>
      </c>
      <c r="X126" s="27" t="s">
        <v>784</v>
      </c>
      <c r="Y126" s="29" t="s">
        <v>785</v>
      </c>
    </row>
    <row r="127" spans="1:258" s="30" customFormat="1" ht="97.5">
      <c r="A127" s="26"/>
      <c r="B127" s="41" t="s">
        <v>739</v>
      </c>
      <c r="C127" s="27" t="s">
        <v>786</v>
      </c>
      <c r="D127" s="27"/>
      <c r="E127" s="27" t="s">
        <v>787</v>
      </c>
      <c r="F127" s="27" t="s">
        <v>788</v>
      </c>
      <c r="G127" s="27"/>
      <c r="H127" s="27" t="s">
        <v>789</v>
      </c>
      <c r="I127" s="27"/>
      <c r="J127" s="27"/>
      <c r="K127" s="27"/>
      <c r="L127" s="21" t="s">
        <v>34</v>
      </c>
      <c r="M127" s="22" t="s">
        <v>35</v>
      </c>
      <c r="N127" s="28" t="s">
        <v>129</v>
      </c>
      <c r="O127" s="27">
        <v>373</v>
      </c>
      <c r="P127" s="27" t="s">
        <v>66</v>
      </c>
      <c r="Q127" s="27">
        <v>2023</v>
      </c>
      <c r="R127" s="27" t="s">
        <v>790</v>
      </c>
      <c r="S127" s="27"/>
      <c r="T127" s="27" t="s">
        <v>791</v>
      </c>
      <c r="U127" s="27" t="s">
        <v>792</v>
      </c>
      <c r="V127" s="27" t="s">
        <v>67</v>
      </c>
      <c r="W127" s="29" t="s">
        <v>793</v>
      </c>
      <c r="X127" s="27" t="s">
        <v>794</v>
      </c>
      <c r="Y127" s="29" t="str">
        <f>HYPERLINK("http://dx.doi.org/10.1016/j.toxlet.2022.11.006","http://dx.doi.org/10.1016/j.toxlet.2022.11.006")</f>
        <v>http://dx.doi.org/10.1016/j.toxlet.2022.11.006</v>
      </c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</row>
    <row r="128" spans="1:258" s="36" customFormat="1" ht="16.5">
      <c r="A128" s="31"/>
      <c r="B128" s="32" t="s">
        <v>795</v>
      </c>
      <c r="C128" s="33"/>
      <c r="D128" s="33"/>
      <c r="E128" s="46" t="s">
        <v>796</v>
      </c>
      <c r="F128" s="34"/>
      <c r="G128" s="34"/>
      <c r="H128" s="33"/>
      <c r="I128" s="34"/>
      <c r="J128" s="34"/>
      <c r="K128" s="34"/>
      <c r="L128" s="34"/>
      <c r="M128" s="34"/>
      <c r="N128" s="31"/>
      <c r="O128" s="31"/>
      <c r="P128" s="31"/>
      <c r="Q128" s="31"/>
      <c r="R128" s="31"/>
      <c r="S128" s="31"/>
      <c r="T128" s="31"/>
      <c r="U128" s="31"/>
      <c r="V128" s="31"/>
      <c r="W128" s="34"/>
      <c r="X128" s="31"/>
      <c r="Y128" s="3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</row>
    <row r="129" spans="1:258" s="30" customFormat="1" ht="97.5">
      <c r="A129" s="26"/>
      <c r="B129" s="41" t="s">
        <v>797</v>
      </c>
      <c r="C129" s="27" t="s">
        <v>798</v>
      </c>
      <c r="D129" s="27"/>
      <c r="E129" s="27" t="s">
        <v>799</v>
      </c>
      <c r="F129" s="27" t="s">
        <v>800</v>
      </c>
      <c r="G129" s="27"/>
      <c r="H129" s="27" t="s">
        <v>120</v>
      </c>
      <c r="I129" s="27"/>
      <c r="J129" s="27"/>
      <c r="K129" s="27"/>
      <c r="L129" s="21" t="s">
        <v>34</v>
      </c>
      <c r="M129" s="22" t="s">
        <v>35</v>
      </c>
      <c r="N129" s="28" t="s">
        <v>129</v>
      </c>
      <c r="O129" s="27">
        <v>13</v>
      </c>
      <c r="P129" s="27">
        <v>11</v>
      </c>
      <c r="Q129" s="27">
        <v>2023</v>
      </c>
      <c r="R129" s="27" t="s">
        <v>801</v>
      </c>
      <c r="S129" s="27"/>
      <c r="T129" s="27" t="s">
        <v>66</v>
      </c>
      <c r="U129" s="27" t="s">
        <v>802</v>
      </c>
      <c r="V129" s="27" t="s">
        <v>67</v>
      </c>
      <c r="W129" s="29" t="s">
        <v>803</v>
      </c>
      <c r="X129" s="27">
        <v>6568</v>
      </c>
      <c r="Y129" s="29" t="str">
        <f>HYPERLINK("http://dx.doi.org/10.3390/app13116568","http://dx.doi.org/10.3390/app13116568")</f>
        <v>http://dx.doi.org/10.3390/app13116568</v>
      </c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</row>
    <row r="130" spans="1:258" s="36" customFormat="1" ht="16.5">
      <c r="A130" s="31"/>
      <c r="B130" s="32" t="s">
        <v>804</v>
      </c>
      <c r="C130" s="33"/>
      <c r="D130" s="33"/>
      <c r="E130" s="46" t="s">
        <v>805</v>
      </c>
      <c r="F130" s="34"/>
      <c r="G130" s="34"/>
      <c r="H130" s="33"/>
      <c r="I130" s="34"/>
      <c r="J130" s="34"/>
      <c r="K130" s="34"/>
      <c r="L130" s="34"/>
      <c r="M130" s="34"/>
      <c r="N130" s="31"/>
      <c r="O130" s="31"/>
      <c r="P130" s="31"/>
      <c r="Q130" s="31"/>
      <c r="R130" s="31"/>
      <c r="S130" s="31"/>
      <c r="T130" s="31"/>
      <c r="U130" s="31"/>
      <c r="V130" s="31"/>
      <c r="W130" s="34"/>
      <c r="X130" s="31"/>
      <c r="Y130" s="3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</row>
    <row r="131" spans="1:258" s="30" customFormat="1" ht="97.5">
      <c r="A131" s="26"/>
      <c r="B131" s="27" t="s">
        <v>806</v>
      </c>
      <c r="C131" s="27" t="s">
        <v>807</v>
      </c>
      <c r="D131" s="27"/>
      <c r="E131" s="27" t="s">
        <v>808</v>
      </c>
      <c r="F131" s="27" t="s">
        <v>809</v>
      </c>
      <c r="G131" s="27"/>
      <c r="H131" s="27" t="s">
        <v>120</v>
      </c>
      <c r="I131" s="27"/>
      <c r="J131" s="27"/>
      <c r="K131" s="27"/>
      <c r="L131" s="21" t="s">
        <v>34</v>
      </c>
      <c r="M131" s="22" t="s">
        <v>35</v>
      </c>
      <c r="N131" s="28" t="s">
        <v>129</v>
      </c>
      <c r="O131" s="27">
        <v>13</v>
      </c>
      <c r="P131" s="27">
        <v>7</v>
      </c>
      <c r="Q131" s="27">
        <v>2023</v>
      </c>
      <c r="R131" s="27" t="s">
        <v>64</v>
      </c>
      <c r="S131" s="27"/>
      <c r="T131" s="27" t="s">
        <v>66</v>
      </c>
      <c r="U131" s="27" t="s">
        <v>810</v>
      </c>
      <c r="V131" s="27" t="s">
        <v>67</v>
      </c>
      <c r="W131" s="29" t="s">
        <v>811</v>
      </c>
      <c r="X131" s="27">
        <v>1797</v>
      </c>
      <c r="Y131" s="29" t="str">
        <f>HYPERLINK("http://dx.doi.org/10.3390/buildings13071797","http://dx.doi.org/10.3390/buildings13071797")</f>
        <v>http://dx.doi.org/10.3390/buildings13071797</v>
      </c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</row>
    <row r="132" spans="1:258" s="30" customFormat="1" ht="97.5">
      <c r="A132" s="26"/>
      <c r="B132" s="27" t="s">
        <v>806</v>
      </c>
      <c r="C132" s="27" t="s">
        <v>807</v>
      </c>
      <c r="D132" s="27"/>
      <c r="E132" s="27" t="s">
        <v>812</v>
      </c>
      <c r="F132" s="27" t="s">
        <v>358</v>
      </c>
      <c r="G132" s="27"/>
      <c r="H132" s="27" t="s">
        <v>120</v>
      </c>
      <c r="I132" s="27"/>
      <c r="J132" s="27"/>
      <c r="K132" s="27"/>
      <c r="L132" s="21" t="s">
        <v>34</v>
      </c>
      <c r="M132" s="22" t="s">
        <v>35</v>
      </c>
      <c r="N132" s="28" t="s">
        <v>129</v>
      </c>
      <c r="O132" s="27">
        <v>16</v>
      </c>
      <c r="P132" s="27">
        <v>3</v>
      </c>
      <c r="Q132" s="27">
        <v>2023</v>
      </c>
      <c r="R132" s="27" t="s">
        <v>217</v>
      </c>
      <c r="S132" s="27"/>
      <c r="T132" s="27" t="s">
        <v>66</v>
      </c>
      <c r="U132" s="27" t="s">
        <v>359</v>
      </c>
      <c r="V132" s="27" t="s">
        <v>67</v>
      </c>
      <c r="W132" s="29" t="s">
        <v>813</v>
      </c>
      <c r="X132" s="27">
        <v>1317</v>
      </c>
      <c r="Y132" s="29" t="str">
        <f>HYPERLINK("http://dx.doi.org/10.3390/en16031317","http://dx.doi.org/10.3390/en16031317")</f>
        <v>http://dx.doi.org/10.3390/en16031317</v>
      </c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</row>
    <row r="133" spans="1:258" s="30" customFormat="1" ht="97.5">
      <c r="A133" s="26"/>
      <c r="B133" s="41" t="s">
        <v>806</v>
      </c>
      <c r="C133" s="27" t="s">
        <v>814</v>
      </c>
      <c r="D133" s="27"/>
      <c r="E133" s="27" t="s">
        <v>815</v>
      </c>
      <c r="F133" s="27" t="s">
        <v>816</v>
      </c>
      <c r="G133" s="27"/>
      <c r="H133" s="27" t="s">
        <v>817</v>
      </c>
      <c r="I133" s="27"/>
      <c r="J133" s="27"/>
      <c r="K133" s="27"/>
      <c r="L133" s="21" t="s">
        <v>34</v>
      </c>
      <c r="M133" s="22" t="s">
        <v>35</v>
      </c>
      <c r="N133" s="28" t="s">
        <v>129</v>
      </c>
      <c r="O133" s="27">
        <v>35</v>
      </c>
      <c r="P133" s="27">
        <v>6</v>
      </c>
      <c r="Q133" s="27">
        <v>2023</v>
      </c>
      <c r="R133" s="27" t="s">
        <v>66</v>
      </c>
      <c r="S133" s="27"/>
      <c r="T133" s="27" t="s">
        <v>818</v>
      </c>
      <c r="U133" s="27" t="s">
        <v>66</v>
      </c>
      <c r="V133" s="27" t="s">
        <v>67</v>
      </c>
      <c r="W133" s="29" t="s">
        <v>819</v>
      </c>
      <c r="X133" s="27" t="s">
        <v>820</v>
      </c>
      <c r="Y133" s="29" t="str">
        <f>HYPERLINK("http://dx.doi.org/10.18494/SAM4314","http://dx.doi.org/10.18494/SAM4314")</f>
        <v>http://dx.doi.org/10.18494/SAM4314</v>
      </c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</row>
    <row r="134" spans="1:258" s="36" customFormat="1" ht="16.5">
      <c r="A134" s="31"/>
      <c r="B134" s="32" t="s">
        <v>821</v>
      </c>
      <c r="C134" s="33"/>
      <c r="D134" s="33"/>
      <c r="E134" s="46" t="s">
        <v>822</v>
      </c>
      <c r="F134" s="34"/>
      <c r="G134" s="34"/>
      <c r="H134" s="33"/>
      <c r="I134" s="34"/>
      <c r="J134" s="34"/>
      <c r="K134" s="34"/>
      <c r="L134" s="34"/>
      <c r="M134" s="34"/>
      <c r="N134" s="31"/>
      <c r="O134" s="31"/>
      <c r="P134" s="31"/>
      <c r="Q134" s="31"/>
      <c r="R134" s="31"/>
      <c r="S134" s="31"/>
      <c r="T134" s="31"/>
      <c r="U134" s="31"/>
      <c r="V134" s="31"/>
      <c r="W134" s="34"/>
      <c r="X134" s="31"/>
      <c r="Y134" s="35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</row>
    <row r="135" spans="1:258" s="30" customFormat="1" ht="97.5">
      <c r="A135" s="26"/>
      <c r="B135" s="27" t="s">
        <v>823</v>
      </c>
      <c r="C135" s="27" t="s">
        <v>824</v>
      </c>
      <c r="D135" s="27"/>
      <c r="E135" s="27" t="s">
        <v>825</v>
      </c>
      <c r="F135" s="27" t="s">
        <v>469</v>
      </c>
      <c r="G135" s="27"/>
      <c r="H135" s="27" t="s">
        <v>49</v>
      </c>
      <c r="I135" s="27"/>
      <c r="J135" s="27"/>
      <c r="K135" s="27"/>
      <c r="L135" s="21" t="s">
        <v>34</v>
      </c>
      <c r="M135" s="22" t="s">
        <v>35</v>
      </c>
      <c r="N135" s="28" t="s">
        <v>129</v>
      </c>
      <c r="O135" s="27">
        <v>31</v>
      </c>
      <c r="P135" s="27">
        <v>15</v>
      </c>
      <c r="Q135" s="27">
        <v>2023</v>
      </c>
      <c r="R135" s="27" t="s">
        <v>826</v>
      </c>
      <c r="S135" s="27"/>
      <c r="T135" s="27" t="s">
        <v>471</v>
      </c>
      <c r="U135" s="27" t="s">
        <v>66</v>
      </c>
      <c r="V135" s="27" t="s">
        <v>67</v>
      </c>
      <c r="W135" s="29" t="s">
        <v>827</v>
      </c>
      <c r="X135" s="27" t="s">
        <v>828</v>
      </c>
      <c r="Y135" s="29" t="str">
        <f>HYPERLINK("http://dx.doi.org/10.1364/OE.494398","http://dx.doi.org/10.1364/OE.494398")</f>
        <v>http://dx.doi.org/10.1364/OE.494398</v>
      </c>
    </row>
    <row r="136" spans="1:258" s="30" customFormat="1" ht="97.5">
      <c r="A136" s="26"/>
      <c r="B136" s="27" t="s">
        <v>823</v>
      </c>
      <c r="C136" s="27" t="s">
        <v>824</v>
      </c>
      <c r="D136" s="27"/>
      <c r="E136" s="27" t="s">
        <v>829</v>
      </c>
      <c r="F136" s="27" t="s">
        <v>830</v>
      </c>
      <c r="G136" s="27"/>
      <c r="H136" s="27" t="s">
        <v>49</v>
      </c>
      <c r="I136" s="27"/>
      <c r="J136" s="27"/>
      <c r="K136" s="27"/>
      <c r="L136" s="21" t="s">
        <v>34</v>
      </c>
      <c r="M136" s="22" t="s">
        <v>35</v>
      </c>
      <c r="N136" s="28" t="s">
        <v>129</v>
      </c>
      <c r="O136" s="27">
        <v>48</v>
      </c>
      <c r="P136" s="27">
        <v>7</v>
      </c>
      <c r="Q136" s="27">
        <v>2023</v>
      </c>
      <c r="R136" s="27" t="s">
        <v>435</v>
      </c>
      <c r="S136" s="27"/>
      <c r="T136" s="27" t="s">
        <v>831</v>
      </c>
      <c r="U136" s="27" t="s">
        <v>832</v>
      </c>
      <c r="V136" s="27" t="s">
        <v>67</v>
      </c>
      <c r="W136" s="29" t="s">
        <v>833</v>
      </c>
      <c r="X136" s="27" t="s">
        <v>834</v>
      </c>
      <c r="Y136" s="29" t="str">
        <f>HYPERLINK("http://dx.doi.org/10.1364/OL.486183","http://dx.doi.org/10.1364/OL.486183")</f>
        <v>http://dx.doi.org/10.1364/OL.486183</v>
      </c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</row>
    <row r="137" spans="1:258" s="30" customFormat="1" ht="114.75">
      <c r="A137" s="26"/>
      <c r="B137" s="27" t="s">
        <v>823</v>
      </c>
      <c r="C137" s="27" t="s">
        <v>835</v>
      </c>
      <c r="D137" s="27"/>
      <c r="E137" s="27" t="s">
        <v>836</v>
      </c>
      <c r="F137" s="27" t="s">
        <v>837</v>
      </c>
      <c r="G137" s="27"/>
      <c r="H137" s="27" t="s">
        <v>49</v>
      </c>
      <c r="I137" s="27"/>
      <c r="J137" s="27"/>
      <c r="K137" s="27"/>
      <c r="L137" s="21" t="s">
        <v>34</v>
      </c>
      <c r="M137" s="22" t="s">
        <v>35</v>
      </c>
      <c r="N137" s="28" t="s">
        <v>566</v>
      </c>
      <c r="O137" s="27">
        <v>4</v>
      </c>
      <c r="P137" s="27">
        <v>2</v>
      </c>
      <c r="Q137" s="27">
        <v>2023</v>
      </c>
      <c r="R137" s="27" t="s">
        <v>217</v>
      </c>
      <c r="S137" s="27"/>
      <c r="T137" s="27" t="s">
        <v>838</v>
      </c>
      <c r="U137" s="27" t="s">
        <v>66</v>
      </c>
      <c r="V137" s="27" t="s">
        <v>67</v>
      </c>
      <c r="W137" s="29" t="s">
        <v>839</v>
      </c>
      <c r="X137" s="27">
        <v>2200204</v>
      </c>
      <c r="Y137" s="29" t="str">
        <f>HYPERLINK("http://dx.doi.org/10.1002/adpr.202200204","http://dx.doi.org/10.1002/adpr.202200204")</f>
        <v>http://dx.doi.org/10.1002/adpr.202200204</v>
      </c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</row>
    <row r="138" spans="1:258" s="30" customFormat="1" ht="97.5">
      <c r="A138" s="26"/>
      <c r="B138" s="27" t="s">
        <v>823</v>
      </c>
      <c r="C138" s="27" t="s">
        <v>835</v>
      </c>
      <c r="D138" s="27"/>
      <c r="E138" s="27" t="s">
        <v>840</v>
      </c>
      <c r="F138" s="27" t="s">
        <v>841</v>
      </c>
      <c r="G138" s="27"/>
      <c r="H138" s="27" t="s">
        <v>128</v>
      </c>
      <c r="I138" s="27"/>
      <c r="J138" s="27"/>
      <c r="K138" s="27"/>
      <c r="L138" s="21" t="s">
        <v>34</v>
      </c>
      <c r="M138" s="22" t="s">
        <v>35</v>
      </c>
      <c r="N138" s="28" t="s">
        <v>129</v>
      </c>
      <c r="O138" s="27">
        <v>212</v>
      </c>
      <c r="P138" s="27" t="s">
        <v>66</v>
      </c>
      <c r="Q138" s="27">
        <v>2023</v>
      </c>
      <c r="R138" s="27" t="s">
        <v>349</v>
      </c>
      <c r="S138" s="27"/>
      <c r="T138" s="27" t="s">
        <v>842</v>
      </c>
      <c r="U138" s="27" t="s">
        <v>843</v>
      </c>
      <c r="V138" s="27" t="s">
        <v>67</v>
      </c>
      <c r="W138" s="29" t="s">
        <v>844</v>
      </c>
      <c r="X138" s="27">
        <v>111133</v>
      </c>
      <c r="Y138" s="29" t="str">
        <f>HYPERLINK("http://dx.doi.org/10.1016/j.dyepig.2023.111133","http://dx.doi.org/10.1016/j.dyepig.2023.111133")</f>
        <v>http://dx.doi.org/10.1016/j.dyepig.2023.111133</v>
      </c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</row>
    <row r="139" spans="1:258" s="30" customFormat="1" ht="97.5">
      <c r="A139" s="26"/>
      <c r="B139" s="27" t="s">
        <v>823</v>
      </c>
      <c r="C139" s="27" t="s">
        <v>835</v>
      </c>
      <c r="D139" s="27"/>
      <c r="E139" s="27" t="s">
        <v>845</v>
      </c>
      <c r="F139" s="27" t="s">
        <v>846</v>
      </c>
      <c r="G139" s="27"/>
      <c r="H139" s="27" t="s">
        <v>120</v>
      </c>
      <c r="I139" s="27"/>
      <c r="J139" s="27"/>
      <c r="K139" s="27"/>
      <c r="L139" s="21" t="s">
        <v>34</v>
      </c>
      <c r="M139" s="22" t="s">
        <v>35</v>
      </c>
      <c r="N139" s="28" t="s">
        <v>129</v>
      </c>
      <c r="O139" s="27">
        <v>440</v>
      </c>
      <c r="P139" s="27" t="s">
        <v>66</v>
      </c>
      <c r="Q139" s="27">
        <v>2023</v>
      </c>
      <c r="R139" s="27" t="s">
        <v>476</v>
      </c>
      <c r="S139" s="27"/>
      <c r="T139" s="27" t="s">
        <v>847</v>
      </c>
      <c r="U139" s="27" t="s">
        <v>848</v>
      </c>
      <c r="V139" s="27" t="s">
        <v>67</v>
      </c>
      <c r="W139" s="29" t="s">
        <v>849</v>
      </c>
      <c r="X139" s="27">
        <v>114686</v>
      </c>
      <c r="Y139" s="29" t="str">
        <f>HYPERLINK("http://dx.doi.org/10.1016/j.jphotochem.2023.114686","http://dx.doi.org/10.1016/j.jphotochem.2023.114686")</f>
        <v>http://dx.doi.org/10.1016/j.jphotochem.2023.114686</v>
      </c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</row>
    <row r="140" spans="1:258" s="30" customFormat="1" ht="97.5">
      <c r="A140" s="26"/>
      <c r="B140" s="27" t="s">
        <v>823</v>
      </c>
      <c r="C140" s="27" t="s">
        <v>850</v>
      </c>
      <c r="D140" s="27"/>
      <c r="E140" s="27" t="s">
        <v>851</v>
      </c>
      <c r="F140" s="27" t="s">
        <v>852</v>
      </c>
      <c r="G140" s="27"/>
      <c r="H140" s="27" t="s">
        <v>120</v>
      </c>
      <c r="I140" s="27"/>
      <c r="J140" s="27"/>
      <c r="K140" s="27"/>
      <c r="L140" s="21" t="s">
        <v>34</v>
      </c>
      <c r="M140" s="22" t="s">
        <v>35</v>
      </c>
      <c r="N140" s="28" t="s">
        <v>129</v>
      </c>
      <c r="O140" s="27">
        <v>14</v>
      </c>
      <c r="P140" s="27">
        <v>5</v>
      </c>
      <c r="Q140" s="27">
        <v>2023</v>
      </c>
      <c r="R140" s="27" t="s">
        <v>853</v>
      </c>
      <c r="S140" s="27"/>
      <c r="T140" s="27" t="s">
        <v>66</v>
      </c>
      <c r="U140" s="27" t="s">
        <v>854</v>
      </c>
      <c r="V140" s="27" t="s">
        <v>67</v>
      </c>
      <c r="W140" s="29" t="s">
        <v>855</v>
      </c>
      <c r="X140" s="27">
        <v>1038</v>
      </c>
      <c r="Y140" s="29" t="str">
        <f>HYPERLINK("http://dx.doi.org/10.3390/mi14051038","http://dx.doi.org/10.3390/mi14051038")</f>
        <v>http://dx.doi.org/10.3390/mi14051038</v>
      </c>
    </row>
    <row r="141" spans="1:258" s="30" customFormat="1" ht="97.5">
      <c r="A141" s="26"/>
      <c r="B141" s="27" t="s">
        <v>823</v>
      </c>
      <c r="C141" s="27" t="s">
        <v>850</v>
      </c>
      <c r="D141" s="27"/>
      <c r="E141" s="27" t="s">
        <v>856</v>
      </c>
      <c r="F141" s="27" t="s">
        <v>857</v>
      </c>
      <c r="G141" s="27"/>
      <c r="H141" s="27" t="s">
        <v>120</v>
      </c>
      <c r="I141" s="27"/>
      <c r="J141" s="27"/>
      <c r="K141" s="27"/>
      <c r="L141" s="21" t="s">
        <v>34</v>
      </c>
      <c r="M141" s="22" t="s">
        <v>35</v>
      </c>
      <c r="N141" s="28" t="s">
        <v>129</v>
      </c>
      <c r="O141" s="27">
        <v>23</v>
      </c>
      <c r="P141" s="27">
        <v>6</v>
      </c>
      <c r="Q141" s="27">
        <v>2023</v>
      </c>
      <c r="R141" s="27" t="s">
        <v>138</v>
      </c>
      <c r="S141" s="27"/>
      <c r="T141" s="27" t="s">
        <v>66</v>
      </c>
      <c r="U141" s="27" t="s">
        <v>858</v>
      </c>
      <c r="V141" s="27" t="s">
        <v>67</v>
      </c>
      <c r="W141" s="29" t="s">
        <v>859</v>
      </c>
      <c r="X141" s="27">
        <v>3166</v>
      </c>
      <c r="Y141" s="29" t="str">
        <f>HYPERLINK("http://dx.doi.org/10.3390/s23063166","http://dx.doi.org/10.3390/s23063166")</f>
        <v>http://dx.doi.org/10.3390/s23063166</v>
      </c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</row>
    <row r="142" spans="1:258" s="30" customFormat="1" ht="97.5">
      <c r="A142" s="26"/>
      <c r="B142" s="27" t="s">
        <v>823</v>
      </c>
      <c r="C142" s="27" t="s">
        <v>860</v>
      </c>
      <c r="D142" s="27"/>
      <c r="E142" s="27" t="s">
        <v>861</v>
      </c>
      <c r="F142" s="27" t="s">
        <v>857</v>
      </c>
      <c r="G142" s="27"/>
      <c r="H142" s="27" t="s">
        <v>120</v>
      </c>
      <c r="I142" s="27"/>
      <c r="J142" s="27"/>
      <c r="K142" s="27"/>
      <c r="L142" s="21" t="s">
        <v>34</v>
      </c>
      <c r="M142" s="22" t="s">
        <v>35</v>
      </c>
      <c r="N142" s="28" t="s">
        <v>129</v>
      </c>
      <c r="O142" s="27">
        <v>23</v>
      </c>
      <c r="P142" s="27">
        <v>6</v>
      </c>
      <c r="Q142" s="27">
        <v>2023</v>
      </c>
      <c r="R142" s="27" t="s">
        <v>138</v>
      </c>
      <c r="S142" s="27"/>
      <c r="T142" s="27" t="s">
        <v>66</v>
      </c>
      <c r="U142" s="27" t="s">
        <v>858</v>
      </c>
      <c r="V142" s="27" t="s">
        <v>67</v>
      </c>
      <c r="W142" s="29" t="s">
        <v>862</v>
      </c>
      <c r="X142" s="27">
        <v>2990</v>
      </c>
      <c r="Y142" s="29" t="str">
        <f>HYPERLINK("http://dx.doi.org/10.3390/s23062990","http://dx.doi.org/10.3390/s23062990")</f>
        <v>http://dx.doi.org/10.3390/s23062990</v>
      </c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</row>
    <row r="143" spans="1:258" s="30" customFormat="1" ht="97.5">
      <c r="A143" s="26"/>
      <c r="B143" s="27" t="s">
        <v>823</v>
      </c>
      <c r="C143" s="27" t="s">
        <v>863</v>
      </c>
      <c r="D143" s="27"/>
      <c r="E143" s="27" t="s">
        <v>864</v>
      </c>
      <c r="F143" s="27" t="s">
        <v>865</v>
      </c>
      <c r="G143" s="27"/>
      <c r="H143" s="27" t="s">
        <v>128</v>
      </c>
      <c r="I143" s="27"/>
      <c r="J143" s="27"/>
      <c r="K143" s="27"/>
      <c r="L143" s="21" t="s">
        <v>34</v>
      </c>
      <c r="M143" s="22" t="s">
        <v>35</v>
      </c>
      <c r="N143" s="28" t="s">
        <v>129</v>
      </c>
      <c r="O143" s="27">
        <v>164</v>
      </c>
      <c r="P143" s="27" t="s">
        <v>66</v>
      </c>
      <c r="Q143" s="27">
        <v>2023</v>
      </c>
      <c r="R143" s="27" t="s">
        <v>269</v>
      </c>
      <c r="S143" s="27"/>
      <c r="T143" s="27" t="s">
        <v>866</v>
      </c>
      <c r="U143" s="27" t="s">
        <v>867</v>
      </c>
      <c r="V143" s="27" t="s">
        <v>67</v>
      </c>
      <c r="W143" s="29" t="s">
        <v>868</v>
      </c>
      <c r="X143" s="27">
        <v>109416</v>
      </c>
      <c r="Y143" s="29" t="str">
        <f>HYPERLINK("http://dx.doi.org/10.1016/j.optlastec.2023.109416","http://dx.doi.org/10.1016/j.optlastec.2023.109416")</f>
        <v>http://dx.doi.org/10.1016/j.optlastec.2023.109416</v>
      </c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</row>
    <row r="144" spans="1:258" s="30" customFormat="1" ht="97.5">
      <c r="A144" s="26"/>
      <c r="B144" s="27" t="s">
        <v>823</v>
      </c>
      <c r="C144" s="27" t="s">
        <v>869</v>
      </c>
      <c r="D144" s="27"/>
      <c r="E144" s="27" t="s">
        <v>870</v>
      </c>
      <c r="F144" s="27" t="s">
        <v>857</v>
      </c>
      <c r="G144" s="27"/>
      <c r="H144" s="27" t="s">
        <v>120</v>
      </c>
      <c r="I144" s="27"/>
      <c r="J144" s="27"/>
      <c r="K144" s="27"/>
      <c r="L144" s="21" t="s">
        <v>34</v>
      </c>
      <c r="M144" s="22" t="s">
        <v>35</v>
      </c>
      <c r="N144" s="28" t="s">
        <v>129</v>
      </c>
      <c r="O144" s="27">
        <v>23</v>
      </c>
      <c r="P144" s="27">
        <v>9</v>
      </c>
      <c r="Q144" s="27">
        <v>2023</v>
      </c>
      <c r="R144" s="27" t="s">
        <v>871</v>
      </c>
      <c r="S144" s="27"/>
      <c r="T144" s="27" t="s">
        <v>66</v>
      </c>
      <c r="U144" s="27" t="s">
        <v>858</v>
      </c>
      <c r="V144" s="27" t="s">
        <v>67</v>
      </c>
      <c r="W144" s="29" t="s">
        <v>872</v>
      </c>
      <c r="X144" s="27">
        <v>4482</v>
      </c>
      <c r="Y144" s="29" t="str">
        <f>HYPERLINK("http://dx.doi.org/10.3390/s23094482","http://dx.doi.org/10.3390/s23094482")</f>
        <v>http://dx.doi.org/10.3390/s23094482</v>
      </c>
    </row>
    <row r="145" spans="1:258" s="30" customFormat="1" ht="97.5">
      <c r="A145" s="26"/>
      <c r="B145" s="41" t="s">
        <v>823</v>
      </c>
      <c r="C145" s="27" t="s">
        <v>869</v>
      </c>
      <c r="D145" s="27"/>
      <c r="E145" s="27" t="s">
        <v>873</v>
      </c>
      <c r="F145" s="27" t="s">
        <v>857</v>
      </c>
      <c r="G145" s="27"/>
      <c r="H145" s="27" t="s">
        <v>120</v>
      </c>
      <c r="I145" s="27"/>
      <c r="J145" s="27"/>
      <c r="K145" s="27"/>
      <c r="L145" s="21" t="s">
        <v>34</v>
      </c>
      <c r="M145" s="22" t="s">
        <v>35</v>
      </c>
      <c r="N145" s="28" t="s">
        <v>129</v>
      </c>
      <c r="O145" s="27">
        <v>23</v>
      </c>
      <c r="P145" s="27">
        <v>9</v>
      </c>
      <c r="Q145" s="27">
        <v>2023</v>
      </c>
      <c r="R145" s="27" t="s">
        <v>874</v>
      </c>
      <c r="S145" s="27"/>
      <c r="T145" s="27" t="s">
        <v>66</v>
      </c>
      <c r="U145" s="27" t="s">
        <v>858</v>
      </c>
      <c r="V145" s="27" t="s">
        <v>67</v>
      </c>
      <c r="W145" s="29" t="s">
        <v>875</v>
      </c>
      <c r="X145" s="27">
        <v>4216</v>
      </c>
      <c r="Y145" s="29" t="str">
        <f>HYPERLINK("http://dx.doi.org/10.3390/s23094216","http://dx.doi.org/10.3390/s23094216")</f>
        <v>http://dx.doi.org/10.3390/s23094216</v>
      </c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</row>
    <row r="146" spans="1:258" s="36" customFormat="1" ht="16.5">
      <c r="A146" s="31"/>
      <c r="B146" s="32" t="s">
        <v>876</v>
      </c>
      <c r="C146" s="33"/>
      <c r="D146" s="33"/>
      <c r="E146" s="46" t="s">
        <v>877</v>
      </c>
      <c r="F146" s="34"/>
      <c r="G146" s="34"/>
      <c r="H146" s="33"/>
      <c r="I146" s="34"/>
      <c r="J146" s="34"/>
      <c r="K146" s="34"/>
      <c r="L146" s="34"/>
      <c r="M146" s="34"/>
      <c r="N146" s="31"/>
      <c r="O146" s="31"/>
      <c r="P146" s="31"/>
      <c r="Q146" s="31"/>
      <c r="R146" s="31"/>
      <c r="S146" s="31"/>
      <c r="T146" s="31"/>
      <c r="U146" s="31"/>
      <c r="V146" s="31"/>
      <c r="W146" s="34"/>
      <c r="X146" s="31"/>
      <c r="Y146" s="3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</row>
    <row r="147" spans="1:258" s="30" customFormat="1" ht="97.5">
      <c r="A147" s="26"/>
      <c r="B147" s="27" t="s">
        <v>878</v>
      </c>
      <c r="C147" s="27" t="s">
        <v>879</v>
      </c>
      <c r="D147" s="27"/>
      <c r="E147" s="27" t="s">
        <v>880</v>
      </c>
      <c r="F147" s="27" t="s">
        <v>800</v>
      </c>
      <c r="G147" s="27"/>
      <c r="H147" s="27" t="s">
        <v>120</v>
      </c>
      <c r="I147" s="27"/>
      <c r="J147" s="27"/>
      <c r="K147" s="27"/>
      <c r="L147" s="21" t="s">
        <v>34</v>
      </c>
      <c r="M147" s="22" t="s">
        <v>35</v>
      </c>
      <c r="N147" s="28" t="s">
        <v>129</v>
      </c>
      <c r="O147" s="27">
        <v>13</v>
      </c>
      <c r="P147" s="27">
        <v>12</v>
      </c>
      <c r="Q147" s="27">
        <v>2023</v>
      </c>
      <c r="R147" s="27" t="s">
        <v>501</v>
      </c>
      <c r="S147" s="27"/>
      <c r="T147" s="27" t="s">
        <v>66</v>
      </c>
      <c r="U147" s="27" t="s">
        <v>802</v>
      </c>
      <c r="V147" s="27" t="s">
        <v>67</v>
      </c>
      <c r="W147" s="29" t="s">
        <v>881</v>
      </c>
      <c r="X147" s="27">
        <v>7008</v>
      </c>
      <c r="Y147" s="29" t="str">
        <f>HYPERLINK("http://dx.doi.org/10.3390/app13127008","http://dx.doi.org/10.3390/app13127008")</f>
        <v>http://dx.doi.org/10.3390/app13127008</v>
      </c>
    </row>
    <row r="148" spans="1:258" s="30" customFormat="1" ht="97.5">
      <c r="A148" s="26"/>
      <c r="B148" s="27" t="s">
        <v>878</v>
      </c>
      <c r="C148" s="27" t="s">
        <v>879</v>
      </c>
      <c r="D148" s="27"/>
      <c r="E148" s="27" t="s">
        <v>882</v>
      </c>
      <c r="F148" s="27" t="s">
        <v>883</v>
      </c>
      <c r="G148" s="27"/>
      <c r="H148" s="27" t="s">
        <v>120</v>
      </c>
      <c r="I148" s="27"/>
      <c r="J148" s="27"/>
      <c r="K148" s="27"/>
      <c r="L148" s="21" t="s">
        <v>34</v>
      </c>
      <c r="M148" s="22" t="s">
        <v>35</v>
      </c>
      <c r="N148" s="28" t="s">
        <v>129</v>
      </c>
      <c r="O148" s="27">
        <v>12</v>
      </c>
      <c r="P148" s="27">
        <v>13</v>
      </c>
      <c r="Q148" s="27">
        <v>2023</v>
      </c>
      <c r="R148" s="27" t="s">
        <v>64</v>
      </c>
      <c r="S148" s="27"/>
      <c r="T148" s="27" t="s">
        <v>66</v>
      </c>
      <c r="U148" s="27" t="s">
        <v>884</v>
      </c>
      <c r="V148" s="27" t="s">
        <v>67</v>
      </c>
      <c r="W148" s="29" t="s">
        <v>885</v>
      </c>
      <c r="X148" s="27">
        <v>2863</v>
      </c>
      <c r="Y148" s="29" t="str">
        <f>HYPERLINK("http://dx.doi.org/10.3390/electronics12132863","http://dx.doi.org/10.3390/electronics12132863")</f>
        <v>http://dx.doi.org/10.3390/electronics12132863</v>
      </c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</row>
    <row r="149" spans="1:258" s="30" customFormat="1" ht="97.5">
      <c r="A149" s="26"/>
      <c r="B149" s="27" t="s">
        <v>878</v>
      </c>
      <c r="C149" s="27" t="s">
        <v>886</v>
      </c>
      <c r="D149" s="27"/>
      <c r="E149" s="27" t="s">
        <v>887</v>
      </c>
      <c r="F149" s="27" t="s">
        <v>800</v>
      </c>
      <c r="G149" s="27"/>
      <c r="H149" s="27" t="s">
        <v>120</v>
      </c>
      <c r="I149" s="27"/>
      <c r="J149" s="27"/>
      <c r="K149" s="27"/>
      <c r="L149" s="21" t="s">
        <v>34</v>
      </c>
      <c r="M149" s="22" t="s">
        <v>35</v>
      </c>
      <c r="N149" s="28" t="s">
        <v>129</v>
      </c>
      <c r="O149" s="27">
        <v>13</v>
      </c>
      <c r="P149" s="27">
        <v>14</v>
      </c>
      <c r="Q149" s="27">
        <v>2023</v>
      </c>
      <c r="R149" s="27" t="s">
        <v>64</v>
      </c>
      <c r="S149" s="27"/>
      <c r="T149" s="27" t="s">
        <v>66</v>
      </c>
      <c r="U149" s="27" t="s">
        <v>802</v>
      </c>
      <c r="V149" s="27" t="s">
        <v>67</v>
      </c>
      <c r="W149" s="29" t="s">
        <v>888</v>
      </c>
      <c r="X149" s="27">
        <v>8132</v>
      </c>
      <c r="Y149" s="29" t="str">
        <f>HYPERLINK("http://dx.doi.org/10.3390/app13148132","http://dx.doi.org/10.3390/app13148132")</f>
        <v>http://dx.doi.org/10.3390/app13148132</v>
      </c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</row>
    <row r="150" spans="1:258" s="30" customFormat="1" ht="97.5">
      <c r="A150" s="26"/>
      <c r="B150" s="27" t="s">
        <v>878</v>
      </c>
      <c r="C150" s="27" t="s">
        <v>889</v>
      </c>
      <c r="D150" s="27"/>
      <c r="E150" s="27" t="s">
        <v>890</v>
      </c>
      <c r="F150" s="27" t="s">
        <v>883</v>
      </c>
      <c r="G150" s="27"/>
      <c r="H150" s="27" t="s">
        <v>120</v>
      </c>
      <c r="I150" s="27"/>
      <c r="J150" s="27"/>
      <c r="K150" s="27"/>
      <c r="L150" s="21" t="s">
        <v>34</v>
      </c>
      <c r="M150" s="22" t="s">
        <v>35</v>
      </c>
      <c r="N150" s="28" t="s">
        <v>129</v>
      </c>
      <c r="O150" s="27">
        <v>12</v>
      </c>
      <c r="P150" s="27">
        <v>13</v>
      </c>
      <c r="Q150" s="27">
        <v>2023</v>
      </c>
      <c r="R150" s="27" t="s">
        <v>64</v>
      </c>
      <c r="S150" s="27"/>
      <c r="T150" s="27" t="s">
        <v>66</v>
      </c>
      <c r="U150" s="27" t="s">
        <v>884</v>
      </c>
      <c r="V150" s="27" t="s">
        <v>67</v>
      </c>
      <c r="W150" s="29" t="s">
        <v>891</v>
      </c>
      <c r="X150" s="27">
        <v>2989</v>
      </c>
      <c r="Y150" s="29" t="str">
        <f>HYPERLINK("http://dx.doi.org/10.3390/electronics12132989","http://dx.doi.org/10.3390/electronics12132989")</f>
        <v>http://dx.doi.org/10.3390/electronics12132989</v>
      </c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</row>
    <row r="151" spans="1:258" s="30" customFormat="1" ht="97.5">
      <c r="A151" s="26"/>
      <c r="B151" s="41" t="s">
        <v>892</v>
      </c>
      <c r="C151" s="27" t="s">
        <v>893</v>
      </c>
      <c r="D151" s="27"/>
      <c r="E151" s="27" t="s">
        <v>894</v>
      </c>
      <c r="F151" s="27" t="s">
        <v>857</v>
      </c>
      <c r="G151" s="27"/>
      <c r="H151" s="27" t="s">
        <v>120</v>
      </c>
      <c r="I151" s="27"/>
      <c r="J151" s="27"/>
      <c r="K151" s="27"/>
      <c r="L151" s="21" t="s">
        <v>34</v>
      </c>
      <c r="M151" s="22" t="s">
        <v>35</v>
      </c>
      <c r="N151" s="28" t="s">
        <v>129</v>
      </c>
      <c r="O151" s="27">
        <v>23</v>
      </c>
      <c r="P151" s="27">
        <v>5</v>
      </c>
      <c r="Q151" s="27">
        <v>2023</v>
      </c>
      <c r="R151" s="27" t="s">
        <v>138</v>
      </c>
      <c r="S151" s="27"/>
      <c r="T151" s="27" t="s">
        <v>66</v>
      </c>
      <c r="U151" s="27" t="s">
        <v>858</v>
      </c>
      <c r="V151" s="27" t="s">
        <v>67</v>
      </c>
      <c r="W151" s="29" t="s">
        <v>895</v>
      </c>
      <c r="X151" s="27">
        <v>2783</v>
      </c>
      <c r="Y151" s="29" t="str">
        <f>HYPERLINK("http://dx.doi.org/10.3390/s23052783","http://dx.doi.org/10.3390/s23052783")</f>
        <v>http://dx.doi.org/10.3390/s23052783</v>
      </c>
    </row>
    <row r="152" spans="1:258" s="36" customFormat="1" ht="16.5">
      <c r="A152" s="31"/>
      <c r="B152" s="32" t="s">
        <v>896</v>
      </c>
      <c r="C152" s="33"/>
      <c r="D152" s="33"/>
      <c r="E152" s="46" t="s">
        <v>897</v>
      </c>
      <c r="F152" s="34"/>
      <c r="G152" s="34"/>
      <c r="H152" s="33"/>
      <c r="I152" s="34"/>
      <c r="J152" s="34"/>
      <c r="K152" s="34"/>
      <c r="L152" s="34"/>
      <c r="M152" s="34"/>
      <c r="N152" s="31"/>
      <c r="O152" s="31"/>
      <c r="P152" s="31"/>
      <c r="Q152" s="31"/>
      <c r="R152" s="31"/>
      <c r="S152" s="31"/>
      <c r="T152" s="31"/>
      <c r="U152" s="31"/>
      <c r="V152" s="31"/>
      <c r="W152" s="34"/>
      <c r="X152" s="31"/>
      <c r="Y152" s="3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  <c r="IW152" s="3"/>
      <c r="IX152" s="3"/>
    </row>
    <row r="153" spans="1:258" s="30" customFormat="1" ht="97.5">
      <c r="A153" s="26"/>
      <c r="B153" s="27" t="s">
        <v>898</v>
      </c>
      <c r="C153" s="27" t="s">
        <v>899</v>
      </c>
      <c r="D153" s="27"/>
      <c r="E153" s="27" t="s">
        <v>900</v>
      </c>
      <c r="F153" s="27" t="s">
        <v>883</v>
      </c>
      <c r="G153" s="27"/>
      <c r="H153" s="27" t="s">
        <v>120</v>
      </c>
      <c r="I153" s="27"/>
      <c r="J153" s="27"/>
      <c r="K153" s="27"/>
      <c r="L153" s="21" t="s">
        <v>34</v>
      </c>
      <c r="M153" s="22" t="s">
        <v>35</v>
      </c>
      <c r="N153" s="28" t="s">
        <v>129</v>
      </c>
      <c r="O153" s="27">
        <v>12</v>
      </c>
      <c r="P153" s="27">
        <v>13</v>
      </c>
      <c r="Q153" s="27">
        <v>2023</v>
      </c>
      <c r="R153" s="27">
        <v>7</v>
      </c>
      <c r="S153" s="27"/>
      <c r="T153" s="27" t="s">
        <v>66</v>
      </c>
      <c r="U153" s="27" t="s">
        <v>884</v>
      </c>
      <c r="V153" s="27" t="s">
        <v>67</v>
      </c>
      <c r="W153" s="29" t="s">
        <v>901</v>
      </c>
      <c r="X153" s="27">
        <v>2803</v>
      </c>
      <c r="Y153" s="29" t="str">
        <f>HYPERLINK("http://dx.doi.org/10.3390/electronics12132803","http://dx.doi.org/10.3390/electronics12132803")</f>
        <v>http://dx.doi.org/10.3390/electronics12132803</v>
      </c>
    </row>
    <row r="154" spans="1:258" s="30" customFormat="1" ht="97.5">
      <c r="A154" s="26"/>
      <c r="B154" s="27" t="s">
        <v>898</v>
      </c>
      <c r="C154" s="27" t="s">
        <v>902</v>
      </c>
      <c r="D154" s="27"/>
      <c r="E154" s="27" t="s">
        <v>903</v>
      </c>
      <c r="F154" s="27" t="s">
        <v>434</v>
      </c>
      <c r="G154" s="27"/>
      <c r="H154" s="27" t="s">
        <v>128</v>
      </c>
      <c r="I154" s="27"/>
      <c r="J154" s="27"/>
      <c r="K154" s="27"/>
      <c r="L154" s="21" t="s">
        <v>34</v>
      </c>
      <c r="M154" s="22" t="s">
        <v>35</v>
      </c>
      <c r="N154" s="28" t="s">
        <v>129</v>
      </c>
      <c r="O154" s="27">
        <v>49</v>
      </c>
      <c r="P154" s="27" t="s">
        <v>904</v>
      </c>
      <c r="Q154" s="27">
        <v>2023</v>
      </c>
      <c r="R154" s="27" t="s">
        <v>750</v>
      </c>
      <c r="S154" s="27"/>
      <c r="T154" s="27" t="s">
        <v>436</v>
      </c>
      <c r="U154" s="27" t="s">
        <v>437</v>
      </c>
      <c r="V154" s="27" t="s">
        <v>67</v>
      </c>
      <c r="W154" s="29" t="s">
        <v>905</v>
      </c>
      <c r="X154" s="27" t="s">
        <v>906</v>
      </c>
      <c r="Y154" s="29" t="str">
        <f>HYPERLINK("http://dx.doi.org/10.1016/j.ceramint.2023.08.312","http://dx.doi.org/10.1016/j.ceramint.2023.08.312")</f>
        <v>http://dx.doi.org/10.1016/j.ceramint.2023.08.312</v>
      </c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</row>
    <row r="155" spans="1:258" s="30" customFormat="1" ht="97.5">
      <c r="A155" s="26"/>
      <c r="B155" s="27" t="s">
        <v>898</v>
      </c>
      <c r="C155" s="27" t="s">
        <v>907</v>
      </c>
      <c r="D155" s="27"/>
      <c r="E155" s="27" t="s">
        <v>908</v>
      </c>
      <c r="F155" s="27" t="s">
        <v>909</v>
      </c>
      <c r="G155" s="27"/>
      <c r="H155" s="27" t="s">
        <v>156</v>
      </c>
      <c r="I155" s="27"/>
      <c r="J155" s="27"/>
      <c r="K155" s="27"/>
      <c r="L155" s="21" t="s">
        <v>34</v>
      </c>
      <c r="M155" s="22" t="s">
        <v>35</v>
      </c>
      <c r="N155" s="28" t="s">
        <v>129</v>
      </c>
      <c r="O155" s="27">
        <v>116</v>
      </c>
      <c r="P155" s="27" t="s">
        <v>66</v>
      </c>
      <c r="Q155" s="27">
        <v>2023</v>
      </c>
      <c r="R155" s="27" t="s">
        <v>177</v>
      </c>
      <c r="S155" s="27"/>
      <c r="T155" s="27" t="s">
        <v>910</v>
      </c>
      <c r="U155" s="27" t="s">
        <v>911</v>
      </c>
      <c r="V155" s="27" t="s">
        <v>67</v>
      </c>
      <c r="W155" s="55" t="s">
        <v>912</v>
      </c>
      <c r="X155" s="27">
        <v>103078</v>
      </c>
      <c r="Y155" s="29" t="str">
        <f>HYPERLINK("http://dx.doi.org/10.1016/j.wavemoti.2022.103078","http://dx.doi.org/10.1016/j.wavemoti.2022.103078")</f>
        <v>http://dx.doi.org/10.1016/j.wavemoti.2022.103078</v>
      </c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</row>
    <row r="156" spans="1:258" s="30" customFormat="1" ht="97.5">
      <c r="A156" s="26"/>
      <c r="B156" s="27" t="s">
        <v>898</v>
      </c>
      <c r="C156" s="27" t="s">
        <v>907</v>
      </c>
      <c r="D156" s="27"/>
      <c r="E156" s="27" t="s">
        <v>913</v>
      </c>
      <c r="F156" s="27" t="s">
        <v>852</v>
      </c>
      <c r="G156" s="27"/>
      <c r="H156" s="27" t="s">
        <v>120</v>
      </c>
      <c r="I156" s="27"/>
      <c r="J156" s="27"/>
      <c r="K156" s="27"/>
      <c r="L156" s="21" t="s">
        <v>34</v>
      </c>
      <c r="M156" s="22" t="s">
        <v>35</v>
      </c>
      <c r="N156" s="28" t="s">
        <v>129</v>
      </c>
      <c r="O156" s="27">
        <v>14</v>
      </c>
      <c r="P156" s="27">
        <v>10</v>
      </c>
      <c r="Q156" s="27">
        <v>2023</v>
      </c>
      <c r="R156" s="27" t="s">
        <v>204</v>
      </c>
      <c r="S156" s="27"/>
      <c r="T156" s="27" t="s">
        <v>66</v>
      </c>
      <c r="U156" s="27" t="s">
        <v>854</v>
      </c>
      <c r="V156" s="27" t="s">
        <v>67</v>
      </c>
      <c r="W156" s="55" t="s">
        <v>914</v>
      </c>
      <c r="X156" s="27">
        <v>1898</v>
      </c>
      <c r="Y156" s="29" t="str">
        <f>HYPERLINK("http://dx.doi.org/10.3390/mi14101898","http://dx.doi.org/10.3390/mi14101898")</f>
        <v>http://dx.doi.org/10.3390/mi14101898</v>
      </c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</row>
    <row r="157" spans="1:258" s="30" customFormat="1" ht="97.5">
      <c r="A157" s="37"/>
      <c r="B157" s="20" t="s">
        <v>915</v>
      </c>
      <c r="C157" s="20" t="s">
        <v>916</v>
      </c>
      <c r="D157" s="20"/>
      <c r="E157" s="20" t="s">
        <v>917</v>
      </c>
      <c r="F157" s="20" t="s">
        <v>918</v>
      </c>
      <c r="G157" s="20"/>
      <c r="H157" s="20" t="s">
        <v>128</v>
      </c>
      <c r="I157" s="20"/>
      <c r="J157" s="20"/>
      <c r="K157" s="20"/>
      <c r="L157" s="21" t="s">
        <v>34</v>
      </c>
      <c r="M157" s="22" t="s">
        <v>35</v>
      </c>
      <c r="N157" s="20" t="s">
        <v>50</v>
      </c>
      <c r="O157" s="20" t="s">
        <v>919</v>
      </c>
      <c r="P157" s="20"/>
      <c r="Q157" s="20" t="s">
        <v>39</v>
      </c>
      <c r="R157" s="20" t="s">
        <v>920</v>
      </c>
      <c r="S157" s="20"/>
      <c r="T157" s="20" t="s">
        <v>921</v>
      </c>
      <c r="U157" s="20" t="s">
        <v>922</v>
      </c>
      <c r="V157" s="20" t="s">
        <v>55</v>
      </c>
      <c r="W157" s="23" t="s">
        <v>923</v>
      </c>
      <c r="X157" s="20" t="s">
        <v>924</v>
      </c>
      <c r="Y157" s="23" t="s">
        <v>925</v>
      </c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</row>
    <row r="158" spans="1:258" s="30" customFormat="1" ht="97.5">
      <c r="A158" s="26"/>
      <c r="B158" s="27" t="s">
        <v>898</v>
      </c>
      <c r="C158" s="27" t="s">
        <v>926</v>
      </c>
      <c r="D158" s="27"/>
      <c r="E158" s="27" t="s">
        <v>927</v>
      </c>
      <c r="F158" s="27" t="s">
        <v>928</v>
      </c>
      <c r="G158" s="27"/>
      <c r="H158" s="27" t="s">
        <v>929</v>
      </c>
      <c r="I158" s="27"/>
      <c r="J158" s="27"/>
      <c r="K158" s="27"/>
      <c r="L158" s="21" t="s">
        <v>34</v>
      </c>
      <c r="M158" s="22" t="s">
        <v>35</v>
      </c>
      <c r="N158" s="28" t="s">
        <v>129</v>
      </c>
      <c r="O158" s="27">
        <v>52</v>
      </c>
      <c r="P158" s="27" t="s">
        <v>930</v>
      </c>
      <c r="Q158" s="27">
        <v>2023</v>
      </c>
      <c r="R158" s="27" t="s">
        <v>193</v>
      </c>
      <c r="S158" s="27"/>
      <c r="T158" s="27" t="s">
        <v>931</v>
      </c>
      <c r="U158" s="27" t="s">
        <v>932</v>
      </c>
      <c r="V158" s="27" t="s">
        <v>67</v>
      </c>
      <c r="W158" s="29" t="s">
        <v>933</v>
      </c>
      <c r="X158" s="27" t="s">
        <v>934</v>
      </c>
      <c r="Y158" s="29" t="str">
        <f>HYPERLINK("http://dx.doi.org/10.1007/s11664-023-10683-5","http://dx.doi.org/10.1007/s11664-023-10683-5")</f>
        <v>http://dx.doi.org/10.1007/s11664-023-10683-5</v>
      </c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</row>
    <row r="159" spans="1:258" s="30" customFormat="1" ht="97.5">
      <c r="A159" s="26"/>
      <c r="B159" s="27" t="s">
        <v>898</v>
      </c>
      <c r="C159" s="27" t="s">
        <v>926</v>
      </c>
      <c r="D159" s="27"/>
      <c r="E159" s="27" t="s">
        <v>935</v>
      </c>
      <c r="F159" s="27" t="s">
        <v>936</v>
      </c>
      <c r="G159" s="27"/>
      <c r="H159" s="27" t="s">
        <v>128</v>
      </c>
      <c r="I159" s="27"/>
      <c r="J159" s="27"/>
      <c r="K159" s="27"/>
      <c r="L159" s="21" t="s">
        <v>34</v>
      </c>
      <c r="M159" s="22" t="s">
        <v>35</v>
      </c>
      <c r="N159" s="28" t="s">
        <v>129</v>
      </c>
      <c r="O159" s="27">
        <v>165</v>
      </c>
      <c r="P159" s="27" t="s">
        <v>66</v>
      </c>
      <c r="Q159" s="27">
        <v>2023</v>
      </c>
      <c r="R159" s="27" t="s">
        <v>217</v>
      </c>
      <c r="S159" s="27"/>
      <c r="T159" s="27" t="s">
        <v>937</v>
      </c>
      <c r="U159" s="27" t="s">
        <v>938</v>
      </c>
      <c r="V159" s="27" t="s">
        <v>67</v>
      </c>
      <c r="W159" s="29" t="s">
        <v>939</v>
      </c>
      <c r="X159" s="27">
        <v>107373</v>
      </c>
      <c r="Y159" s="29" t="str">
        <f>HYPERLINK("http://dx.doi.org/10.1016/j.compositesa.2022.107373","http://dx.doi.org/10.1016/j.compositesa.2022.107373")</f>
        <v>http://dx.doi.org/10.1016/j.compositesa.2022.107373</v>
      </c>
    </row>
    <row r="160" spans="1:258" s="30" customFormat="1" ht="97.5">
      <c r="A160" s="26"/>
      <c r="B160" s="27" t="s">
        <v>898</v>
      </c>
      <c r="C160" s="27" t="s">
        <v>940</v>
      </c>
      <c r="D160" s="27"/>
      <c r="E160" s="27" t="s">
        <v>941</v>
      </c>
      <c r="F160" s="27" t="s">
        <v>526</v>
      </c>
      <c r="G160" s="27"/>
      <c r="H160" s="27" t="s">
        <v>49</v>
      </c>
      <c r="I160" s="27"/>
      <c r="J160" s="27"/>
      <c r="K160" s="27"/>
      <c r="L160" s="21" t="s">
        <v>34</v>
      </c>
      <c r="M160" s="22" t="s">
        <v>35</v>
      </c>
      <c r="N160" s="28" t="s">
        <v>129</v>
      </c>
      <c r="O160" s="27">
        <v>5</v>
      </c>
      <c r="P160" s="27">
        <v>2</v>
      </c>
      <c r="Q160" s="27">
        <v>2023</v>
      </c>
      <c r="R160" s="27" t="s">
        <v>942</v>
      </c>
      <c r="S160" s="27"/>
      <c r="T160" s="27" t="s">
        <v>66</v>
      </c>
      <c r="U160" s="27" t="s">
        <v>528</v>
      </c>
      <c r="V160" s="27" t="s">
        <v>67</v>
      </c>
      <c r="W160" s="29" t="s">
        <v>943</v>
      </c>
      <c r="X160" s="27" t="s">
        <v>944</v>
      </c>
      <c r="Y160" s="29" t="str">
        <f>HYPERLINK("http://dx.doi.org/10.1021/acsaelm.2c01746","http://dx.doi.org/10.1021/acsaelm.2c01746")</f>
        <v>http://dx.doi.org/10.1021/acsaelm.2c01746</v>
      </c>
    </row>
    <row r="161" spans="1:258" s="30" customFormat="1" ht="97.5">
      <c r="A161" s="26"/>
      <c r="B161" s="27" t="s">
        <v>898</v>
      </c>
      <c r="C161" s="27" t="s">
        <v>940</v>
      </c>
      <c r="D161" s="27"/>
      <c r="E161" s="27" t="s">
        <v>945</v>
      </c>
      <c r="F161" s="27" t="s">
        <v>481</v>
      </c>
      <c r="G161" s="27"/>
      <c r="H161" s="27" t="s">
        <v>49</v>
      </c>
      <c r="I161" s="27"/>
      <c r="J161" s="27"/>
      <c r="K161" s="27"/>
      <c r="L161" s="21" t="s">
        <v>34</v>
      </c>
      <c r="M161" s="22" t="s">
        <v>35</v>
      </c>
      <c r="N161" s="28" t="s">
        <v>129</v>
      </c>
      <c r="O161" s="27">
        <v>44</v>
      </c>
      <c r="P161" s="27">
        <v>1</v>
      </c>
      <c r="Q161" s="27">
        <v>2023</v>
      </c>
      <c r="R161" s="27" t="s">
        <v>177</v>
      </c>
      <c r="S161" s="27"/>
      <c r="T161" s="27" t="s">
        <v>482</v>
      </c>
      <c r="U161" s="27" t="s">
        <v>483</v>
      </c>
      <c r="V161" s="27" t="s">
        <v>67</v>
      </c>
      <c r="W161" s="29" t="s">
        <v>946</v>
      </c>
      <c r="X161" s="27" t="s">
        <v>947</v>
      </c>
      <c r="Y161" s="29" t="str">
        <f>HYPERLINK("http://dx.doi.org/10.1109/LED.2022.3220753","http://dx.doi.org/10.1109/LED.2022.3220753")</f>
        <v>http://dx.doi.org/10.1109/LED.2022.3220753</v>
      </c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</row>
    <row r="162" spans="1:258" s="30" customFormat="1" ht="97.5">
      <c r="A162" s="26"/>
      <c r="B162" s="27" t="s">
        <v>898</v>
      </c>
      <c r="C162" s="27" t="s">
        <v>940</v>
      </c>
      <c r="D162" s="27"/>
      <c r="E162" s="27" t="s">
        <v>948</v>
      </c>
      <c r="F162" s="27" t="s">
        <v>949</v>
      </c>
      <c r="G162" s="27"/>
      <c r="H162" s="27" t="s">
        <v>49</v>
      </c>
      <c r="I162" s="27"/>
      <c r="J162" s="27"/>
      <c r="K162" s="27"/>
      <c r="L162" s="21" t="s">
        <v>34</v>
      </c>
      <c r="M162" s="22" t="s">
        <v>35</v>
      </c>
      <c r="N162" s="28" t="s">
        <v>129</v>
      </c>
      <c r="O162" s="27">
        <v>23</v>
      </c>
      <c r="P162" s="27">
        <v>12</v>
      </c>
      <c r="Q162" s="27">
        <v>2023</v>
      </c>
      <c r="R162" s="27" t="s">
        <v>950</v>
      </c>
      <c r="S162" s="27"/>
      <c r="T162" s="27" t="s">
        <v>951</v>
      </c>
      <c r="U162" s="27" t="s">
        <v>952</v>
      </c>
      <c r="V162" s="27" t="s">
        <v>67</v>
      </c>
      <c r="W162" s="29" t="s">
        <v>953</v>
      </c>
      <c r="X162" s="27" t="s">
        <v>954</v>
      </c>
      <c r="Y162" s="29" t="str">
        <f>HYPERLINK("http://dx.doi.org/10.1109/JSEN.2023.3272778","http://dx.doi.org/10.1109/JSEN.2023.3272778")</f>
        <v>http://dx.doi.org/10.1109/JSEN.2023.3272778</v>
      </c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</row>
    <row r="163" spans="1:258" s="30" customFormat="1" ht="97.5">
      <c r="A163" s="57"/>
      <c r="B163" s="20" t="s">
        <v>915</v>
      </c>
      <c r="C163" s="20" t="s">
        <v>955</v>
      </c>
      <c r="D163" s="20"/>
      <c r="E163" s="20" t="s">
        <v>956</v>
      </c>
      <c r="F163" s="20" t="s">
        <v>957</v>
      </c>
      <c r="G163" s="20"/>
      <c r="H163" s="20" t="s">
        <v>156</v>
      </c>
      <c r="I163" s="20"/>
      <c r="J163" s="20"/>
      <c r="K163" s="20"/>
      <c r="L163" s="21" t="s">
        <v>34</v>
      </c>
      <c r="M163" s="22" t="s">
        <v>35</v>
      </c>
      <c r="N163" s="20" t="s">
        <v>50</v>
      </c>
      <c r="O163" s="20" t="s">
        <v>958</v>
      </c>
      <c r="P163" s="20" t="s">
        <v>959</v>
      </c>
      <c r="Q163" s="20" t="s">
        <v>39</v>
      </c>
      <c r="R163" s="20" t="s">
        <v>960</v>
      </c>
      <c r="S163" s="20"/>
      <c r="T163" s="20" t="s">
        <v>961</v>
      </c>
      <c r="U163" s="20" t="s">
        <v>962</v>
      </c>
      <c r="V163" s="20" t="s">
        <v>55</v>
      </c>
      <c r="W163" s="23" t="s">
        <v>963</v>
      </c>
      <c r="X163" s="20" t="s">
        <v>964</v>
      </c>
      <c r="Y163" s="23" t="s">
        <v>965</v>
      </c>
    </row>
    <row r="164" spans="1:258" s="30" customFormat="1" ht="97.5">
      <c r="A164" s="57"/>
      <c r="B164" s="20" t="s">
        <v>915</v>
      </c>
      <c r="C164" s="20" t="s">
        <v>955</v>
      </c>
      <c r="D164" s="20"/>
      <c r="E164" s="20" t="s">
        <v>966</v>
      </c>
      <c r="F164" s="20" t="s">
        <v>967</v>
      </c>
      <c r="G164" s="20"/>
      <c r="H164" s="20" t="s">
        <v>49</v>
      </c>
      <c r="I164" s="20"/>
      <c r="J164" s="20"/>
      <c r="K164" s="20"/>
      <c r="L164" s="21" t="s">
        <v>34</v>
      </c>
      <c r="M164" s="22" t="s">
        <v>35</v>
      </c>
      <c r="N164" s="20" t="s">
        <v>50</v>
      </c>
      <c r="O164" s="20" t="s">
        <v>968</v>
      </c>
      <c r="P164" s="20" t="s">
        <v>959</v>
      </c>
      <c r="Q164" s="20" t="s">
        <v>39</v>
      </c>
      <c r="R164" s="20" t="s">
        <v>969</v>
      </c>
      <c r="S164" s="20"/>
      <c r="T164" s="20" t="s">
        <v>970</v>
      </c>
      <c r="U164" s="20" t="s">
        <v>971</v>
      </c>
      <c r="V164" s="20" t="s">
        <v>55</v>
      </c>
      <c r="W164" s="23" t="s">
        <v>972</v>
      </c>
      <c r="X164" s="20" t="s">
        <v>973</v>
      </c>
      <c r="Y164" s="23" t="s">
        <v>974</v>
      </c>
    </row>
    <row r="165" spans="1:258" s="30" customFormat="1" ht="97.5">
      <c r="A165" s="57"/>
      <c r="B165" s="20" t="s">
        <v>915</v>
      </c>
      <c r="C165" s="20" t="s">
        <v>955</v>
      </c>
      <c r="D165" s="20"/>
      <c r="E165" s="20" t="s">
        <v>975</v>
      </c>
      <c r="F165" s="20" t="s">
        <v>976</v>
      </c>
      <c r="G165" s="20"/>
      <c r="H165" s="20" t="s">
        <v>156</v>
      </c>
      <c r="I165" s="20"/>
      <c r="J165" s="20"/>
      <c r="K165" s="20"/>
      <c r="L165" s="21" t="s">
        <v>34</v>
      </c>
      <c r="M165" s="22" t="s">
        <v>35</v>
      </c>
      <c r="N165" s="20" t="s">
        <v>50</v>
      </c>
      <c r="O165" s="20" t="s">
        <v>977</v>
      </c>
      <c r="P165" s="20" t="s">
        <v>395</v>
      </c>
      <c r="Q165" s="20" t="s">
        <v>39</v>
      </c>
      <c r="R165" s="20" t="s">
        <v>960</v>
      </c>
      <c r="S165" s="20"/>
      <c r="T165" s="20" t="s">
        <v>978</v>
      </c>
      <c r="U165" s="20" t="s">
        <v>979</v>
      </c>
      <c r="V165" s="20" t="s">
        <v>55</v>
      </c>
      <c r="W165" s="23" t="s">
        <v>980</v>
      </c>
      <c r="X165" s="20" t="s">
        <v>981</v>
      </c>
      <c r="Y165" s="23" t="s">
        <v>982</v>
      </c>
    </row>
    <row r="166" spans="1:258" s="30" customFormat="1" ht="97.5">
      <c r="A166" s="26"/>
      <c r="B166" s="41" t="s">
        <v>983</v>
      </c>
      <c r="C166" s="27" t="s">
        <v>984</v>
      </c>
      <c r="D166" s="27"/>
      <c r="E166" s="27" t="s">
        <v>985</v>
      </c>
      <c r="F166" s="27" t="s">
        <v>986</v>
      </c>
      <c r="G166" s="27"/>
      <c r="H166" s="27" t="s">
        <v>120</v>
      </c>
      <c r="I166" s="27"/>
      <c r="J166" s="27"/>
      <c r="K166" s="27"/>
      <c r="L166" s="21" t="s">
        <v>34</v>
      </c>
      <c r="M166" s="22" t="s">
        <v>35</v>
      </c>
      <c r="N166" s="28" t="s">
        <v>129</v>
      </c>
      <c r="O166" s="27">
        <v>13</v>
      </c>
      <c r="P166" s="27">
        <v>3</v>
      </c>
      <c r="Q166" s="27">
        <v>2023</v>
      </c>
      <c r="R166" s="27" t="s">
        <v>138</v>
      </c>
      <c r="S166" s="27"/>
      <c r="T166" s="27" t="s">
        <v>66</v>
      </c>
      <c r="U166" s="27" t="s">
        <v>987</v>
      </c>
      <c r="V166" s="27" t="s">
        <v>67</v>
      </c>
      <c r="W166" s="29" t="s">
        <v>988</v>
      </c>
      <c r="X166" s="27">
        <v>792</v>
      </c>
      <c r="Y166" s="29" t="str">
        <f>HYPERLINK("http://dx.doi.org/10.3390/agronomy13030792","http://dx.doi.org/10.3390/agronomy13030792")</f>
        <v>http://dx.doi.org/10.3390/agronomy13030792</v>
      </c>
    </row>
    <row r="167" spans="1:258" s="36" customFormat="1" ht="16.5">
      <c r="A167" s="31"/>
      <c r="B167" s="32" t="s">
        <v>989</v>
      </c>
      <c r="C167" s="33"/>
      <c r="D167" s="33"/>
      <c r="E167" s="46" t="s">
        <v>990</v>
      </c>
      <c r="F167" s="34"/>
      <c r="G167" s="34"/>
      <c r="H167" s="33"/>
      <c r="I167" s="34"/>
      <c r="J167" s="34"/>
      <c r="K167" s="34"/>
      <c r="L167" s="34"/>
      <c r="M167" s="34"/>
      <c r="N167" s="31"/>
      <c r="O167" s="31"/>
      <c r="P167" s="31"/>
      <c r="Q167" s="31"/>
      <c r="R167" s="31"/>
      <c r="S167" s="31"/>
      <c r="T167" s="31"/>
      <c r="U167" s="31"/>
      <c r="V167" s="31"/>
      <c r="W167" s="34"/>
      <c r="X167" s="31"/>
      <c r="Y167" s="35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  <c r="IW167" s="3"/>
      <c r="IX167" s="3"/>
    </row>
    <row r="168" spans="1:258" s="30" customFormat="1" ht="97.5">
      <c r="A168" s="26"/>
      <c r="B168" s="27" t="s">
        <v>991</v>
      </c>
      <c r="C168" s="27" t="s">
        <v>992</v>
      </c>
      <c r="D168" s="27"/>
      <c r="E168" s="27" t="s">
        <v>993</v>
      </c>
      <c r="F168" s="27" t="s">
        <v>994</v>
      </c>
      <c r="G168" s="27"/>
      <c r="H168" s="27" t="s">
        <v>203</v>
      </c>
      <c r="I168" s="27"/>
      <c r="J168" s="27"/>
      <c r="K168" s="27"/>
      <c r="L168" s="21" t="s">
        <v>34</v>
      </c>
      <c r="M168" s="22" t="s">
        <v>35</v>
      </c>
      <c r="N168" s="28" t="s">
        <v>129</v>
      </c>
      <c r="O168" s="27">
        <v>61</v>
      </c>
      <c r="P168" s="27">
        <v>11</v>
      </c>
      <c r="Q168" s="27">
        <v>2023</v>
      </c>
      <c r="R168" s="27" t="s">
        <v>193</v>
      </c>
      <c r="S168" s="27"/>
      <c r="T168" s="27" t="s">
        <v>995</v>
      </c>
      <c r="U168" s="27" t="s">
        <v>996</v>
      </c>
      <c r="V168" s="27" t="s">
        <v>67</v>
      </c>
      <c r="W168" s="29" t="s">
        <v>997</v>
      </c>
      <c r="X168" s="27" t="s">
        <v>998</v>
      </c>
      <c r="Y168" s="29" t="str">
        <f>HYPERLINK("http://dx.doi.org/10.1007/s11517-023-02879-y","http://dx.doi.org/10.1007/s11517-023-02879-y")</f>
        <v>http://dx.doi.org/10.1007/s11517-023-02879-y</v>
      </c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</row>
    <row r="169" spans="1:258" s="30" customFormat="1" ht="97.5">
      <c r="A169" s="26"/>
      <c r="B169" s="27" t="s">
        <v>991</v>
      </c>
      <c r="C169" s="27" t="s">
        <v>992</v>
      </c>
      <c r="D169" s="27"/>
      <c r="E169" s="27" t="s">
        <v>999</v>
      </c>
      <c r="F169" s="27" t="s">
        <v>1000</v>
      </c>
      <c r="G169" s="27"/>
      <c r="H169" s="27" t="s">
        <v>49</v>
      </c>
      <c r="I169" s="27"/>
      <c r="J169" s="27"/>
      <c r="K169" s="27"/>
      <c r="L169" s="21" t="s">
        <v>34</v>
      </c>
      <c r="M169" s="22" t="s">
        <v>35</v>
      </c>
      <c r="N169" s="28" t="s">
        <v>129</v>
      </c>
      <c r="O169" s="27">
        <v>7</v>
      </c>
      <c r="P169" s="27">
        <v>3</v>
      </c>
      <c r="Q169" s="27">
        <v>2023</v>
      </c>
      <c r="R169" s="27" t="s">
        <v>313</v>
      </c>
      <c r="S169" s="27"/>
      <c r="T169" s="27" t="s">
        <v>1001</v>
      </c>
      <c r="U169" s="27" t="s">
        <v>66</v>
      </c>
      <c r="V169" s="27" t="s">
        <v>67</v>
      </c>
      <c r="W169" s="29" t="s">
        <v>1002</v>
      </c>
      <c r="X169" s="27">
        <v>36119</v>
      </c>
      <c r="Y169" s="29" t="str">
        <f>HYPERLINK("http://dx.doi.org/10.1063/5.0158791","http://dx.doi.org/10.1063/5.0158791")</f>
        <v>http://dx.doi.org/10.1063/5.0158791</v>
      </c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</row>
    <row r="170" spans="1:258" s="30" customFormat="1" ht="97.5">
      <c r="A170" s="26"/>
      <c r="B170" s="27" t="s">
        <v>991</v>
      </c>
      <c r="C170" s="27" t="s">
        <v>1003</v>
      </c>
      <c r="D170" s="27"/>
      <c r="E170" s="27" t="s">
        <v>1004</v>
      </c>
      <c r="F170" s="27" t="s">
        <v>852</v>
      </c>
      <c r="G170" s="27"/>
      <c r="H170" s="27" t="s">
        <v>120</v>
      </c>
      <c r="I170" s="27"/>
      <c r="J170" s="27"/>
      <c r="K170" s="27"/>
      <c r="L170" s="21" t="s">
        <v>34</v>
      </c>
      <c r="M170" s="22" t="s">
        <v>35</v>
      </c>
      <c r="N170" s="28" t="s">
        <v>129</v>
      </c>
      <c r="O170" s="27">
        <v>14</v>
      </c>
      <c r="P170" s="27">
        <v>4</v>
      </c>
      <c r="Q170" s="27">
        <v>2023</v>
      </c>
      <c r="R170" s="27" t="s">
        <v>349</v>
      </c>
      <c r="S170" s="27"/>
      <c r="T170" s="27" t="s">
        <v>66</v>
      </c>
      <c r="U170" s="27" t="s">
        <v>854</v>
      </c>
      <c r="V170" s="27" t="s">
        <v>67</v>
      </c>
      <c r="W170" s="29" t="s">
        <v>1005</v>
      </c>
      <c r="X170" s="27">
        <v>833</v>
      </c>
      <c r="Y170" s="29" t="str">
        <f>HYPERLINK("http://dx.doi.org/10.3390/mi14040833","http://dx.doi.org/10.3390/mi14040833")</f>
        <v>http://dx.doi.org/10.3390/mi14040833</v>
      </c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</row>
    <row r="171" spans="1:258" s="30" customFormat="1" ht="97.5">
      <c r="A171" s="26"/>
      <c r="B171" s="27" t="s">
        <v>991</v>
      </c>
      <c r="C171" s="27" t="s">
        <v>1003</v>
      </c>
      <c r="D171" s="27"/>
      <c r="E171" s="27" t="s">
        <v>1006</v>
      </c>
      <c r="F171" s="27" t="s">
        <v>1007</v>
      </c>
      <c r="G171" s="27"/>
      <c r="H171" s="27" t="s">
        <v>817</v>
      </c>
      <c r="I171" s="27"/>
      <c r="J171" s="27"/>
      <c r="K171" s="27"/>
      <c r="L171" s="21" t="s">
        <v>34</v>
      </c>
      <c r="M171" s="22" t="s">
        <v>35</v>
      </c>
      <c r="N171" s="28" t="s">
        <v>183</v>
      </c>
      <c r="O171" s="27">
        <v>12</v>
      </c>
      <c r="P171" s="27">
        <v>3</v>
      </c>
      <c r="Q171" s="27">
        <v>2023</v>
      </c>
      <c r="R171" s="27" t="s">
        <v>66</v>
      </c>
      <c r="S171" s="27"/>
      <c r="T171" s="27" t="s">
        <v>1008</v>
      </c>
      <c r="U171" s="27" t="s">
        <v>1009</v>
      </c>
      <c r="V171" s="27" t="s">
        <v>67</v>
      </c>
      <c r="W171" s="29" t="s">
        <v>1010</v>
      </c>
      <c r="X171" s="27" t="s">
        <v>1011</v>
      </c>
      <c r="Y171" s="29" t="str">
        <f>HYPERLINK("http://dx.doi.org/10.1541/ieejjia.22006702","http://dx.doi.org/10.1541/ieejjia.22006702")</f>
        <v>http://dx.doi.org/10.1541/ieejjia.22006702</v>
      </c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</row>
    <row r="172" spans="1:258" s="30" customFormat="1" ht="97.5">
      <c r="A172" s="26"/>
      <c r="B172" s="27" t="s">
        <v>991</v>
      </c>
      <c r="C172" s="27" t="s">
        <v>1012</v>
      </c>
      <c r="D172" s="27"/>
      <c r="E172" s="27" t="s">
        <v>1013</v>
      </c>
      <c r="F172" s="27" t="s">
        <v>852</v>
      </c>
      <c r="G172" s="27"/>
      <c r="H172" s="27" t="s">
        <v>120</v>
      </c>
      <c r="I172" s="27"/>
      <c r="J172" s="27"/>
      <c r="K172" s="27"/>
      <c r="L172" s="21" t="s">
        <v>34</v>
      </c>
      <c r="M172" s="22" t="s">
        <v>35</v>
      </c>
      <c r="N172" s="28" t="s">
        <v>129</v>
      </c>
      <c r="O172" s="27">
        <v>14</v>
      </c>
      <c r="P172" s="27">
        <v>1</v>
      </c>
      <c r="Q172" s="27">
        <v>2023</v>
      </c>
      <c r="R172" s="27" t="s">
        <v>177</v>
      </c>
      <c r="S172" s="27"/>
      <c r="T172" s="27" t="s">
        <v>66</v>
      </c>
      <c r="U172" s="27" t="s">
        <v>854</v>
      </c>
      <c r="V172" s="27" t="s">
        <v>67</v>
      </c>
      <c r="W172" s="29" t="s">
        <v>1014</v>
      </c>
      <c r="X172" s="27">
        <v>134</v>
      </c>
      <c r="Y172" s="29" t="str">
        <f>HYPERLINK("http://dx.doi.org/10.3390/mi14010134","http://dx.doi.org/10.3390/mi14010134")</f>
        <v>http://dx.doi.org/10.3390/mi14010134</v>
      </c>
    </row>
    <row r="173" spans="1:258" s="30" customFormat="1" ht="97.5">
      <c r="A173" s="26"/>
      <c r="B173" s="27" t="s">
        <v>991</v>
      </c>
      <c r="C173" s="27" t="s">
        <v>1012</v>
      </c>
      <c r="D173" s="27"/>
      <c r="E173" s="27" t="s">
        <v>1015</v>
      </c>
      <c r="F173" s="27" t="s">
        <v>852</v>
      </c>
      <c r="G173" s="27"/>
      <c r="H173" s="27" t="s">
        <v>120</v>
      </c>
      <c r="I173" s="27"/>
      <c r="J173" s="27"/>
      <c r="K173" s="27"/>
      <c r="L173" s="21" t="s">
        <v>34</v>
      </c>
      <c r="M173" s="22" t="s">
        <v>35</v>
      </c>
      <c r="N173" s="28" t="s">
        <v>129</v>
      </c>
      <c r="O173" s="27">
        <v>14</v>
      </c>
      <c r="P173" s="27">
        <v>10</v>
      </c>
      <c r="Q173" s="27">
        <v>2023</v>
      </c>
      <c r="R173" s="27" t="s">
        <v>204</v>
      </c>
      <c r="S173" s="27"/>
      <c r="T173" s="27" t="s">
        <v>66</v>
      </c>
      <c r="U173" s="27" t="s">
        <v>854</v>
      </c>
      <c r="V173" s="27" t="s">
        <v>67</v>
      </c>
      <c r="W173" s="29" t="s">
        <v>1016</v>
      </c>
      <c r="X173" s="27">
        <v>1958</v>
      </c>
      <c r="Y173" s="29" t="str">
        <f>HYPERLINK("http://dx.doi.org/10.3390/mi14101958","http://dx.doi.org/10.3390/mi14101958")</f>
        <v>http://dx.doi.org/10.3390/mi14101958</v>
      </c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</row>
    <row r="174" spans="1:258" s="30" customFormat="1" ht="97.5">
      <c r="A174" s="26"/>
      <c r="B174" s="27" t="s">
        <v>991</v>
      </c>
      <c r="C174" s="27" t="s">
        <v>1017</v>
      </c>
      <c r="D174" s="27"/>
      <c r="E174" s="27" t="s">
        <v>1018</v>
      </c>
      <c r="F174" s="27" t="s">
        <v>354</v>
      </c>
      <c r="G174" s="27"/>
      <c r="H174" s="27" t="s">
        <v>120</v>
      </c>
      <c r="I174" s="27"/>
      <c r="J174" s="27"/>
      <c r="K174" s="27"/>
      <c r="L174" s="21" t="s">
        <v>34</v>
      </c>
      <c r="M174" s="22" t="s">
        <v>35</v>
      </c>
      <c r="N174" s="28" t="s">
        <v>129</v>
      </c>
      <c r="O174" s="27">
        <v>13</v>
      </c>
      <c r="P174" s="27">
        <v>19</v>
      </c>
      <c r="Q174" s="27">
        <v>2023</v>
      </c>
      <c r="R174" s="27">
        <v>10</v>
      </c>
      <c r="S174" s="27"/>
      <c r="T174" s="27" t="s">
        <v>66</v>
      </c>
      <c r="U174" s="27" t="s">
        <v>355</v>
      </c>
      <c r="V174" s="27" t="s">
        <v>67</v>
      </c>
      <c r="W174" s="29" t="s">
        <v>1019</v>
      </c>
      <c r="X174" s="27">
        <v>2680</v>
      </c>
      <c r="Y174" s="29" t="str">
        <f>HYPERLINK("http://dx.doi.org/10.3390/nano13192680","http://dx.doi.org/10.3390/nano13192680")</f>
        <v>http://dx.doi.org/10.3390/nano13192680</v>
      </c>
    </row>
    <row r="175" spans="1:258" s="30" customFormat="1" ht="97.5">
      <c r="A175" s="37"/>
      <c r="B175" s="20" t="s">
        <v>1020</v>
      </c>
      <c r="C175" s="20" t="s">
        <v>1021</v>
      </c>
      <c r="D175" s="20"/>
      <c r="E175" s="20" t="s">
        <v>1022</v>
      </c>
      <c r="F175" s="20" t="s">
        <v>1023</v>
      </c>
      <c r="G175" s="20"/>
      <c r="H175" s="20" t="s">
        <v>49</v>
      </c>
      <c r="I175" s="20"/>
      <c r="J175" s="20"/>
      <c r="K175" s="20"/>
      <c r="L175" s="21" t="s">
        <v>34</v>
      </c>
      <c r="M175" s="22" t="s">
        <v>35</v>
      </c>
      <c r="N175" s="20" t="s">
        <v>50</v>
      </c>
      <c r="O175" s="20" t="s">
        <v>1024</v>
      </c>
      <c r="P175" s="20" t="s">
        <v>334</v>
      </c>
      <c r="Q175" s="20" t="s">
        <v>39</v>
      </c>
      <c r="R175" s="20" t="s">
        <v>1025</v>
      </c>
      <c r="S175" s="20"/>
      <c r="T175" s="20" t="s">
        <v>1026</v>
      </c>
      <c r="U175" s="20" t="s">
        <v>1027</v>
      </c>
      <c r="V175" s="20" t="s">
        <v>55</v>
      </c>
      <c r="W175" s="23" t="s">
        <v>1028</v>
      </c>
      <c r="X175" s="20" t="s">
        <v>1029</v>
      </c>
      <c r="Y175" s="23" t="s">
        <v>1030</v>
      </c>
    </row>
    <row r="176" spans="1:258" s="30" customFormat="1" ht="97.5">
      <c r="A176" s="37"/>
      <c r="B176" s="20" t="s">
        <v>1020</v>
      </c>
      <c r="C176" s="20" t="s">
        <v>1021</v>
      </c>
      <c r="D176" s="20"/>
      <c r="E176" s="20" t="s">
        <v>1031</v>
      </c>
      <c r="F176" s="20" t="s">
        <v>1032</v>
      </c>
      <c r="G176" s="20"/>
      <c r="H176" s="20" t="s">
        <v>49</v>
      </c>
      <c r="I176" s="20"/>
      <c r="J176" s="20"/>
      <c r="K176" s="20"/>
      <c r="L176" s="21" t="s">
        <v>34</v>
      </c>
      <c r="M176" s="22" t="s">
        <v>35</v>
      </c>
      <c r="N176" s="20" t="s">
        <v>183</v>
      </c>
      <c r="O176" s="20" t="s">
        <v>185</v>
      </c>
      <c r="P176" s="20"/>
      <c r="Q176" s="20" t="s">
        <v>39</v>
      </c>
      <c r="R176" s="20" t="s">
        <v>610</v>
      </c>
      <c r="S176" s="20"/>
      <c r="T176" s="20" t="s">
        <v>335</v>
      </c>
      <c r="U176" s="20" t="s">
        <v>1033</v>
      </c>
      <c r="V176" s="20" t="s">
        <v>55</v>
      </c>
      <c r="W176" s="23" t="s">
        <v>1034</v>
      </c>
      <c r="X176" s="20" t="s">
        <v>1035</v>
      </c>
      <c r="Y176" s="23" t="s">
        <v>1036</v>
      </c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</row>
    <row r="177" spans="1:258" s="30" customFormat="1" ht="97.5">
      <c r="A177" s="26"/>
      <c r="B177" s="27" t="s">
        <v>991</v>
      </c>
      <c r="C177" s="27" t="s">
        <v>1037</v>
      </c>
      <c r="D177" s="27"/>
      <c r="E177" s="27" t="s">
        <v>1038</v>
      </c>
      <c r="F177" s="27" t="s">
        <v>1039</v>
      </c>
      <c r="G177" s="27"/>
      <c r="H177" s="27" t="s">
        <v>49</v>
      </c>
      <c r="I177" s="27"/>
      <c r="J177" s="27"/>
      <c r="K177" s="27"/>
      <c r="L177" s="21" t="s">
        <v>34</v>
      </c>
      <c r="M177" s="22" t="s">
        <v>35</v>
      </c>
      <c r="N177" s="28" t="s">
        <v>129</v>
      </c>
      <c r="O177" s="27">
        <v>59</v>
      </c>
      <c r="P177" s="27">
        <v>11</v>
      </c>
      <c r="Q177" s="27">
        <v>2023</v>
      </c>
      <c r="R177" s="27" t="s">
        <v>501</v>
      </c>
      <c r="S177" s="27"/>
      <c r="T177" s="27" t="s">
        <v>1040</v>
      </c>
      <c r="U177" s="27" t="s">
        <v>1041</v>
      </c>
      <c r="V177" s="27" t="s">
        <v>67</v>
      </c>
      <c r="W177" s="29" t="s">
        <v>1042</v>
      </c>
      <c r="X177" s="27" t="s">
        <v>1043</v>
      </c>
      <c r="Y177" s="29" t="str">
        <f>HYPERLINK("http://dx.doi.org/10.1049/ell2.12837","http://dx.doi.org/10.1049/ell2.12837")</f>
        <v>http://dx.doi.org/10.1049/ell2.12837</v>
      </c>
    </row>
    <row r="178" spans="1:258" s="30" customFormat="1" ht="97.5">
      <c r="A178" s="57"/>
      <c r="B178" s="20" t="s">
        <v>1020</v>
      </c>
      <c r="C178" s="20" t="s">
        <v>1044</v>
      </c>
      <c r="D178" s="20"/>
      <c r="E178" s="20" t="s">
        <v>1045</v>
      </c>
      <c r="F178" s="20" t="s">
        <v>1046</v>
      </c>
      <c r="G178" s="20"/>
      <c r="H178" s="20" t="s">
        <v>49</v>
      </c>
      <c r="I178" s="20"/>
      <c r="J178" s="20"/>
      <c r="K178" s="20"/>
      <c r="L178" s="21" t="s">
        <v>34</v>
      </c>
      <c r="M178" s="22" t="s">
        <v>35</v>
      </c>
      <c r="N178" s="20" t="s">
        <v>50</v>
      </c>
      <c r="O178" s="20" t="s">
        <v>1047</v>
      </c>
      <c r="P178" s="20" t="s">
        <v>1048</v>
      </c>
      <c r="Q178" s="20" t="s">
        <v>39</v>
      </c>
      <c r="R178" s="20" t="s">
        <v>920</v>
      </c>
      <c r="S178" s="20"/>
      <c r="T178" s="20" t="s">
        <v>1049</v>
      </c>
      <c r="U178" s="20" t="s">
        <v>335</v>
      </c>
      <c r="V178" s="20" t="s">
        <v>55</v>
      </c>
      <c r="W178" s="23" t="s">
        <v>1050</v>
      </c>
      <c r="X178" s="20" t="s">
        <v>1051</v>
      </c>
      <c r="Y178" s="23" t="s">
        <v>1052</v>
      </c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</row>
    <row r="179" spans="1:258" s="30" customFormat="1" ht="97.5">
      <c r="A179" s="57"/>
      <c r="B179" s="20" t="s">
        <v>1020</v>
      </c>
      <c r="C179" s="20" t="s">
        <v>1044</v>
      </c>
      <c r="D179" s="20"/>
      <c r="E179" s="20" t="s">
        <v>1053</v>
      </c>
      <c r="F179" s="20" t="s">
        <v>1054</v>
      </c>
      <c r="G179" s="20"/>
      <c r="H179" s="20" t="s">
        <v>203</v>
      </c>
      <c r="I179" s="20"/>
      <c r="J179" s="20"/>
      <c r="K179" s="20"/>
      <c r="L179" s="21" t="s">
        <v>34</v>
      </c>
      <c r="M179" s="22" t="s">
        <v>35</v>
      </c>
      <c r="N179" s="20" t="s">
        <v>50</v>
      </c>
      <c r="O179" s="20" t="s">
        <v>326</v>
      </c>
      <c r="P179" s="20" t="s">
        <v>1055</v>
      </c>
      <c r="Q179" s="20" t="s">
        <v>39</v>
      </c>
      <c r="R179" s="20" t="s">
        <v>920</v>
      </c>
      <c r="S179" s="20"/>
      <c r="T179" s="20" t="s">
        <v>1056</v>
      </c>
      <c r="U179" s="20" t="s">
        <v>1056</v>
      </c>
      <c r="V179" s="20" t="s">
        <v>55</v>
      </c>
      <c r="W179" s="23" t="s">
        <v>1057</v>
      </c>
      <c r="X179" s="20" t="s">
        <v>1058</v>
      </c>
      <c r="Y179" s="23" t="s">
        <v>1059</v>
      </c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</row>
    <row r="180" spans="1:258" s="30" customFormat="1" ht="97.5">
      <c r="A180" s="57"/>
      <c r="B180" s="20" t="s">
        <v>1020</v>
      </c>
      <c r="C180" s="20" t="s">
        <v>1044</v>
      </c>
      <c r="D180" s="20"/>
      <c r="E180" s="20" t="s">
        <v>1060</v>
      </c>
      <c r="F180" s="20" t="s">
        <v>1061</v>
      </c>
      <c r="G180" s="20"/>
      <c r="H180" s="20" t="s">
        <v>49</v>
      </c>
      <c r="I180" s="20"/>
      <c r="J180" s="20"/>
      <c r="K180" s="20"/>
      <c r="L180" s="21" t="s">
        <v>34</v>
      </c>
      <c r="M180" s="22" t="s">
        <v>35</v>
      </c>
      <c r="N180" s="20" t="s">
        <v>50</v>
      </c>
      <c r="O180" s="20" t="s">
        <v>1062</v>
      </c>
      <c r="P180" s="20" t="s">
        <v>1063</v>
      </c>
      <c r="Q180" s="20" t="s">
        <v>39</v>
      </c>
      <c r="R180" s="20" t="s">
        <v>333</v>
      </c>
      <c r="S180" s="20"/>
      <c r="T180" s="20" t="s">
        <v>1064</v>
      </c>
      <c r="U180" s="20" t="s">
        <v>1065</v>
      </c>
      <c r="V180" s="20" t="s">
        <v>55</v>
      </c>
      <c r="W180" s="23" t="s">
        <v>1066</v>
      </c>
      <c r="X180" s="20" t="s">
        <v>1067</v>
      </c>
      <c r="Y180" s="23" t="s">
        <v>1068</v>
      </c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</row>
    <row r="181" spans="1:258" s="30" customFormat="1" ht="97.5">
      <c r="A181" s="26"/>
      <c r="B181" s="27" t="s">
        <v>991</v>
      </c>
      <c r="C181" s="27" t="s">
        <v>1069</v>
      </c>
      <c r="D181" s="27"/>
      <c r="E181" s="27" t="s">
        <v>1070</v>
      </c>
      <c r="F181" s="27" t="s">
        <v>1071</v>
      </c>
      <c r="G181" s="27"/>
      <c r="H181" s="27" t="s">
        <v>203</v>
      </c>
      <c r="I181" s="27"/>
      <c r="J181" s="27"/>
      <c r="K181" s="27"/>
      <c r="L181" s="21" t="s">
        <v>34</v>
      </c>
      <c r="M181" s="22" t="s">
        <v>35</v>
      </c>
      <c r="N181" s="28" t="s">
        <v>129</v>
      </c>
      <c r="O181" s="27">
        <v>11</v>
      </c>
      <c r="P181" s="27">
        <v>6</v>
      </c>
      <c r="Q181" s="27">
        <v>2023</v>
      </c>
      <c r="R181" s="27" t="s">
        <v>138</v>
      </c>
      <c r="S181" s="27"/>
      <c r="T181" s="27" t="s">
        <v>1072</v>
      </c>
      <c r="U181" s="27" t="s">
        <v>66</v>
      </c>
      <c r="V181" s="27" t="s">
        <v>67</v>
      </c>
      <c r="W181" s="29" t="s">
        <v>1073</v>
      </c>
      <c r="X181" s="27"/>
      <c r="Y181" s="29" t="str">
        <f>HYPERLINK("http://dx.doi.org/10.1002/adom.202201906","http://dx.doi.org/10.1002/adom.202201906")</f>
        <v>http://dx.doi.org/10.1002/adom.202201906</v>
      </c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</row>
    <row r="182" spans="1:258" s="30" customFormat="1" ht="97.5">
      <c r="A182" s="26"/>
      <c r="B182" s="41" t="s">
        <v>991</v>
      </c>
      <c r="C182" s="27" t="s">
        <v>1074</v>
      </c>
      <c r="D182" s="27"/>
      <c r="E182" s="28" t="s">
        <v>1075</v>
      </c>
      <c r="F182" s="28" t="s">
        <v>1071</v>
      </c>
      <c r="G182" s="28"/>
      <c r="H182" s="28" t="s">
        <v>203</v>
      </c>
      <c r="I182" s="28"/>
      <c r="J182" s="28"/>
      <c r="K182" s="28"/>
      <c r="L182" s="21" t="s">
        <v>34</v>
      </c>
      <c r="M182" s="22" t="s">
        <v>35</v>
      </c>
      <c r="N182" s="28" t="s">
        <v>129</v>
      </c>
      <c r="O182" s="28">
        <v>11</v>
      </c>
      <c r="P182" s="28">
        <v>24</v>
      </c>
      <c r="Q182" s="28">
        <v>2023</v>
      </c>
      <c r="R182" s="28" t="s">
        <v>1076</v>
      </c>
      <c r="S182" s="28"/>
      <c r="T182" s="28" t="s">
        <v>1072</v>
      </c>
      <c r="U182" s="28" t="s">
        <v>66</v>
      </c>
      <c r="V182" s="28" t="s">
        <v>67</v>
      </c>
      <c r="W182" s="58" t="s">
        <v>1077</v>
      </c>
      <c r="X182" s="28">
        <v>2301841</v>
      </c>
      <c r="Y182" s="58" t="str">
        <f>HYPERLINK("http://dx.doi.org/10.1002/adom.202301841","http://dx.doi.org/10.1002/adom.202301841")</f>
        <v>http://dx.doi.org/10.1002/adom.202301841</v>
      </c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</row>
    <row r="183" spans="1:258" s="36" customFormat="1" ht="16.5">
      <c r="A183" s="31"/>
      <c r="B183" s="32" t="s">
        <v>1078</v>
      </c>
      <c r="C183" s="33"/>
      <c r="D183" s="33"/>
      <c r="E183" s="46" t="s">
        <v>1079</v>
      </c>
      <c r="F183" s="34"/>
      <c r="G183" s="34"/>
      <c r="H183" s="33"/>
      <c r="I183" s="34"/>
      <c r="J183" s="34"/>
      <c r="K183" s="34"/>
      <c r="L183" s="34"/>
      <c r="M183" s="34"/>
      <c r="N183" s="31"/>
      <c r="O183" s="31"/>
      <c r="P183" s="31"/>
      <c r="Q183" s="31"/>
      <c r="R183" s="31"/>
      <c r="S183" s="31"/>
      <c r="T183" s="31"/>
      <c r="U183" s="31"/>
      <c r="V183" s="31"/>
      <c r="W183" s="34"/>
      <c r="X183" s="31"/>
      <c r="Y183" s="35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</row>
    <row r="184" spans="1:258" s="30" customFormat="1" ht="102">
      <c r="A184" s="37"/>
      <c r="B184" s="20" t="s">
        <v>1080</v>
      </c>
      <c r="C184" s="20" t="s">
        <v>1081</v>
      </c>
      <c r="D184" s="20"/>
      <c r="E184" s="20" t="s">
        <v>1082</v>
      </c>
      <c r="F184" s="20" t="s">
        <v>1083</v>
      </c>
      <c r="G184" s="20"/>
      <c r="H184" s="20" t="s">
        <v>49</v>
      </c>
      <c r="I184" s="20"/>
      <c r="J184" s="20"/>
      <c r="K184" s="20"/>
      <c r="L184" s="21" t="s">
        <v>34</v>
      </c>
      <c r="M184" s="22" t="s">
        <v>35</v>
      </c>
      <c r="N184" s="20" t="s">
        <v>50</v>
      </c>
      <c r="O184" s="20" t="s">
        <v>1084</v>
      </c>
      <c r="P184" s="20" t="s">
        <v>37</v>
      </c>
      <c r="Q184" s="20" t="s">
        <v>39</v>
      </c>
      <c r="R184" s="20" t="s">
        <v>100</v>
      </c>
      <c r="S184" s="20"/>
      <c r="T184" s="20" t="s">
        <v>1085</v>
      </c>
      <c r="U184" s="20" t="s">
        <v>1086</v>
      </c>
      <c r="V184" s="20" t="s">
        <v>55</v>
      </c>
      <c r="W184" s="38" t="s">
        <v>1087</v>
      </c>
      <c r="X184" s="20" t="s">
        <v>1088</v>
      </c>
      <c r="Y184" s="23" t="s">
        <v>1089</v>
      </c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</row>
    <row r="185" spans="1:258" s="30" customFormat="1" ht="97.5">
      <c r="A185" s="26"/>
      <c r="B185" s="41" t="s">
        <v>1090</v>
      </c>
      <c r="C185" s="27" t="s">
        <v>1091</v>
      </c>
      <c r="D185" s="27"/>
      <c r="E185" s="27" t="s">
        <v>1092</v>
      </c>
      <c r="F185" s="27" t="s">
        <v>1093</v>
      </c>
      <c r="G185" s="27"/>
      <c r="H185" s="27" t="s">
        <v>49</v>
      </c>
      <c r="I185" s="27"/>
      <c r="J185" s="27"/>
      <c r="K185" s="27"/>
      <c r="L185" s="21" t="s">
        <v>34</v>
      </c>
      <c r="M185" s="22" t="s">
        <v>35</v>
      </c>
      <c r="N185" s="28" t="s">
        <v>63</v>
      </c>
      <c r="O185" s="27">
        <v>45</v>
      </c>
      <c r="P185" s="27">
        <v>1</v>
      </c>
      <c r="Q185" s="27">
        <v>2023</v>
      </c>
      <c r="R185" s="27" t="s">
        <v>1094</v>
      </c>
      <c r="S185" s="27"/>
      <c r="T185" s="27" t="s">
        <v>1095</v>
      </c>
      <c r="U185" s="27" t="s">
        <v>1096</v>
      </c>
      <c r="V185" s="27" t="s">
        <v>67</v>
      </c>
      <c r="W185" s="55" t="s">
        <v>1097</v>
      </c>
      <c r="X185" s="27" t="s">
        <v>1098</v>
      </c>
      <c r="Y185" s="29" t="str">
        <f>HYPERLINK("http://dx.doi.org/10.1016/j.jpolmod.2022.11.008","http://dx.doi.org/10.1016/j.jpolmod.2022.11.008")</f>
        <v>http://dx.doi.org/10.1016/j.jpolmod.2022.11.008</v>
      </c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</row>
    <row r="186" spans="1:258" s="36" customFormat="1" ht="16.5">
      <c r="A186" s="31"/>
      <c r="B186" s="32" t="s">
        <v>1099</v>
      </c>
      <c r="C186" s="33"/>
      <c r="D186" s="33"/>
      <c r="E186" s="46" t="s">
        <v>1100</v>
      </c>
      <c r="F186" s="34"/>
      <c r="G186" s="34"/>
      <c r="H186" s="33"/>
      <c r="I186" s="34"/>
      <c r="J186" s="34"/>
      <c r="K186" s="34"/>
      <c r="L186" s="34"/>
      <c r="M186" s="34"/>
      <c r="N186" s="31"/>
      <c r="O186" s="31"/>
      <c r="P186" s="31"/>
      <c r="Q186" s="31"/>
      <c r="R186" s="31"/>
      <c r="S186" s="31"/>
      <c r="T186" s="31"/>
      <c r="U186" s="31"/>
      <c r="V186" s="31"/>
      <c r="W186" s="34"/>
      <c r="X186" s="31"/>
      <c r="Y186" s="35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  <c r="IW186" s="3"/>
      <c r="IX186" s="3"/>
    </row>
    <row r="187" spans="1:258" s="30" customFormat="1" ht="97.5">
      <c r="A187" s="26"/>
      <c r="B187" s="27" t="s">
        <v>1101</v>
      </c>
      <c r="C187" s="27" t="s">
        <v>1102</v>
      </c>
      <c r="D187" s="27"/>
      <c r="E187" s="27" t="s">
        <v>1103</v>
      </c>
      <c r="F187" s="27" t="s">
        <v>1104</v>
      </c>
      <c r="G187" s="27"/>
      <c r="H187" s="27" t="s">
        <v>49</v>
      </c>
      <c r="I187" s="27"/>
      <c r="J187" s="27"/>
      <c r="K187" s="27"/>
      <c r="L187" s="21" t="s">
        <v>34</v>
      </c>
      <c r="M187" s="22" t="s">
        <v>35</v>
      </c>
      <c r="N187" s="28" t="s">
        <v>1105</v>
      </c>
      <c r="O187" s="27">
        <v>60</v>
      </c>
      <c r="P187" s="27" t="s">
        <v>66</v>
      </c>
      <c r="Q187" s="27">
        <v>2023</v>
      </c>
      <c r="R187" s="27" t="s">
        <v>66</v>
      </c>
      <c r="S187" s="27"/>
      <c r="T187" s="27" t="s">
        <v>1106</v>
      </c>
      <c r="U187" s="27" t="s">
        <v>1107</v>
      </c>
      <c r="V187" s="27" t="s">
        <v>67</v>
      </c>
      <c r="W187" s="29" t="s">
        <v>1108</v>
      </c>
      <c r="X187" s="27">
        <v>469580000000000</v>
      </c>
      <c r="Y187" s="29" t="str">
        <f>HYPERLINK("http://dx.doi.org/10.1177/00469580231155290","http://dx.doi.org/10.1177/00469580231155290")</f>
        <v>http://dx.doi.org/10.1177/00469580231155290</v>
      </c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</row>
    <row r="188" spans="1:258" s="30" customFormat="1" ht="97.5">
      <c r="A188" s="37"/>
      <c r="B188" s="20" t="s">
        <v>1109</v>
      </c>
      <c r="C188" s="20" t="s">
        <v>1110</v>
      </c>
      <c r="D188" s="20"/>
      <c r="E188" s="20" t="s">
        <v>1111</v>
      </c>
      <c r="F188" s="20" t="s">
        <v>1112</v>
      </c>
      <c r="G188" s="20"/>
      <c r="H188" s="20" t="s">
        <v>1113</v>
      </c>
      <c r="I188" s="20"/>
      <c r="J188" s="20"/>
      <c r="K188" s="20"/>
      <c r="L188" s="21" t="s">
        <v>34</v>
      </c>
      <c r="M188" s="22" t="s">
        <v>35</v>
      </c>
      <c r="N188" s="20" t="s">
        <v>98</v>
      </c>
      <c r="O188" s="20" t="s">
        <v>38</v>
      </c>
      <c r="P188" s="20" t="s">
        <v>38</v>
      </c>
      <c r="Q188" s="20" t="s">
        <v>39</v>
      </c>
      <c r="R188" s="20" t="s">
        <v>1114</v>
      </c>
      <c r="S188" s="20"/>
      <c r="T188" s="20" t="s">
        <v>1115</v>
      </c>
      <c r="U188" s="20"/>
      <c r="V188" s="20" t="s">
        <v>55</v>
      </c>
      <c r="W188" s="23" t="s">
        <v>1116</v>
      </c>
      <c r="X188" s="20" t="s">
        <v>1117</v>
      </c>
      <c r="Y188" s="49" t="s">
        <v>1118</v>
      </c>
    </row>
    <row r="189" spans="1:258" s="30" customFormat="1" ht="97.5">
      <c r="A189" s="37"/>
      <c r="B189" s="20" t="s">
        <v>1109</v>
      </c>
      <c r="C189" s="20" t="s">
        <v>1119</v>
      </c>
      <c r="D189" s="20"/>
      <c r="E189" s="20" t="s">
        <v>1120</v>
      </c>
      <c r="F189" s="20" t="s">
        <v>1121</v>
      </c>
      <c r="G189" s="20"/>
      <c r="H189" s="20" t="s">
        <v>49</v>
      </c>
      <c r="I189" s="20"/>
      <c r="J189" s="20"/>
      <c r="K189" s="20"/>
      <c r="L189" s="21" t="s">
        <v>34</v>
      </c>
      <c r="M189" s="22" t="s">
        <v>35</v>
      </c>
      <c r="N189" s="20" t="s">
        <v>121</v>
      </c>
      <c r="O189" s="20" t="s">
        <v>1084</v>
      </c>
      <c r="P189" s="20" t="s">
        <v>1122</v>
      </c>
      <c r="Q189" s="20" t="s">
        <v>39</v>
      </c>
      <c r="R189" s="20" t="s">
        <v>601</v>
      </c>
      <c r="S189" s="20"/>
      <c r="T189" s="20" t="s">
        <v>1123</v>
      </c>
      <c r="U189" s="20" t="s">
        <v>1124</v>
      </c>
      <c r="V189" s="20" t="s">
        <v>55</v>
      </c>
      <c r="W189" s="23" t="s">
        <v>1125</v>
      </c>
      <c r="X189" s="48" t="s">
        <v>1126</v>
      </c>
      <c r="Y189" s="23" t="s">
        <v>1127</v>
      </c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</row>
    <row r="190" spans="1:258" s="30" customFormat="1" ht="97.5">
      <c r="A190" s="37"/>
      <c r="B190" s="20" t="s">
        <v>1109</v>
      </c>
      <c r="C190" s="20" t="s">
        <v>1119</v>
      </c>
      <c r="D190" s="20"/>
      <c r="E190" s="20" t="s">
        <v>1128</v>
      </c>
      <c r="F190" s="20" t="s">
        <v>1121</v>
      </c>
      <c r="G190" s="20"/>
      <c r="H190" s="20" t="s">
        <v>49</v>
      </c>
      <c r="I190" s="20"/>
      <c r="J190" s="20"/>
      <c r="K190" s="20"/>
      <c r="L190" s="21" t="s">
        <v>34</v>
      </c>
      <c r="M190" s="22" t="s">
        <v>35</v>
      </c>
      <c r="N190" s="20" t="s">
        <v>63</v>
      </c>
      <c r="O190" s="20" t="s">
        <v>1047</v>
      </c>
      <c r="P190" s="20" t="s">
        <v>38</v>
      </c>
      <c r="Q190" s="20" t="s">
        <v>39</v>
      </c>
      <c r="R190" s="20" t="s">
        <v>959</v>
      </c>
      <c r="S190" s="20"/>
      <c r="T190" s="20" t="s">
        <v>1123</v>
      </c>
      <c r="U190" s="20" t="s">
        <v>1124</v>
      </c>
      <c r="V190" s="20" t="s">
        <v>55</v>
      </c>
      <c r="W190" s="23" t="s">
        <v>1129</v>
      </c>
      <c r="X190" s="48" t="s">
        <v>1130</v>
      </c>
      <c r="Y190" s="23" t="s">
        <v>1131</v>
      </c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</row>
    <row r="191" spans="1:258" s="30" customFormat="1" ht="97.5">
      <c r="A191" s="26"/>
      <c r="B191" s="27" t="s">
        <v>1101</v>
      </c>
      <c r="C191" s="27" t="s">
        <v>1132</v>
      </c>
      <c r="D191" s="27"/>
      <c r="E191" s="27" t="s">
        <v>1133</v>
      </c>
      <c r="F191" s="27" t="s">
        <v>1134</v>
      </c>
      <c r="G191" s="27"/>
      <c r="H191" s="27" t="s">
        <v>929</v>
      </c>
      <c r="I191" s="27"/>
      <c r="J191" s="27"/>
      <c r="K191" s="27"/>
      <c r="L191" s="21" t="s">
        <v>34</v>
      </c>
      <c r="M191" s="22" t="s">
        <v>35</v>
      </c>
      <c r="N191" s="28" t="s">
        <v>121</v>
      </c>
      <c r="O191" s="27">
        <v>9</v>
      </c>
      <c r="P191" s="27">
        <v>1</v>
      </c>
      <c r="Q191" s="27">
        <v>2023</v>
      </c>
      <c r="R191" s="27" t="s">
        <v>1135</v>
      </c>
      <c r="S191" s="27"/>
      <c r="T191" s="27" t="s">
        <v>66</v>
      </c>
      <c r="U191" s="27" t="s">
        <v>1136</v>
      </c>
      <c r="V191" s="27" t="s">
        <v>67</v>
      </c>
      <c r="W191" s="29" t="s">
        <v>1137</v>
      </c>
      <c r="X191" s="27">
        <v>117</v>
      </c>
      <c r="Y191" s="29" t="str">
        <f>HYPERLINK("http://dx.doi.org/10.1186/s40854-022-00436-4","http://dx.doi.org/10.1186/s40854-022-00436-4")</f>
        <v>http://dx.doi.org/10.1186/s40854-022-00436-4</v>
      </c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</row>
    <row r="192" spans="1:258" s="30" customFormat="1" ht="97.5">
      <c r="A192" s="37"/>
      <c r="B192" s="20" t="s">
        <v>1109</v>
      </c>
      <c r="C192" s="20" t="s">
        <v>1138</v>
      </c>
      <c r="D192" s="20"/>
      <c r="E192" s="20" t="s">
        <v>1139</v>
      </c>
      <c r="F192" s="20" t="s">
        <v>1140</v>
      </c>
      <c r="G192" s="20"/>
      <c r="H192" s="20" t="s">
        <v>128</v>
      </c>
      <c r="I192" s="20"/>
      <c r="J192" s="20"/>
      <c r="K192" s="20"/>
      <c r="L192" s="21" t="s">
        <v>34</v>
      </c>
      <c r="M192" s="22" t="s">
        <v>35</v>
      </c>
      <c r="N192" s="20" t="s">
        <v>50</v>
      </c>
      <c r="O192" s="20" t="s">
        <v>1141</v>
      </c>
      <c r="P192" s="20"/>
      <c r="Q192" s="20" t="s">
        <v>39</v>
      </c>
      <c r="R192" s="20" t="s">
        <v>186</v>
      </c>
      <c r="S192" s="20"/>
      <c r="T192" s="20" t="s">
        <v>335</v>
      </c>
      <c r="U192" s="20" t="s">
        <v>1142</v>
      </c>
      <c r="V192" s="20" t="s">
        <v>55</v>
      </c>
      <c r="W192" s="38" t="s">
        <v>1143</v>
      </c>
      <c r="X192" s="20" t="s">
        <v>1144</v>
      </c>
      <c r="Y192" s="23" t="s">
        <v>1145</v>
      </c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</row>
    <row r="193" spans="1:258" s="30" customFormat="1" ht="97.5">
      <c r="A193" s="37"/>
      <c r="B193" s="20" t="s">
        <v>1109</v>
      </c>
      <c r="C193" s="20" t="s">
        <v>1138</v>
      </c>
      <c r="D193" s="20"/>
      <c r="E193" s="20" t="s">
        <v>1146</v>
      </c>
      <c r="F193" s="20" t="s">
        <v>1147</v>
      </c>
      <c r="G193" s="20"/>
      <c r="H193" s="20" t="s">
        <v>128</v>
      </c>
      <c r="I193" s="20"/>
      <c r="J193" s="20"/>
      <c r="K193" s="20"/>
      <c r="L193" s="21" t="s">
        <v>34</v>
      </c>
      <c r="M193" s="22" t="s">
        <v>35</v>
      </c>
      <c r="N193" s="20" t="s">
        <v>50</v>
      </c>
      <c r="O193" s="20" t="s">
        <v>1062</v>
      </c>
      <c r="P193" s="20" t="s">
        <v>38</v>
      </c>
      <c r="Q193" s="20" t="s">
        <v>39</v>
      </c>
      <c r="R193" s="20" t="s">
        <v>610</v>
      </c>
      <c r="S193" s="20"/>
      <c r="T193" s="20" t="s">
        <v>1148</v>
      </c>
      <c r="U193" s="20" t="s">
        <v>1149</v>
      </c>
      <c r="V193" s="20" t="s">
        <v>55</v>
      </c>
      <c r="W193" s="23" t="s">
        <v>1150</v>
      </c>
      <c r="X193" s="20" t="s">
        <v>1151</v>
      </c>
      <c r="Y193" s="23" t="s">
        <v>1152</v>
      </c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</row>
    <row r="194" spans="1:258" s="30" customFormat="1" ht="97.5">
      <c r="A194" s="26"/>
      <c r="B194" s="27" t="s">
        <v>1101</v>
      </c>
      <c r="C194" s="27" t="s">
        <v>1153</v>
      </c>
      <c r="D194" s="27"/>
      <c r="E194" s="27" t="s">
        <v>1154</v>
      </c>
      <c r="F194" s="27" t="s">
        <v>1155</v>
      </c>
      <c r="G194" s="27"/>
      <c r="H194" s="27" t="s">
        <v>128</v>
      </c>
      <c r="I194" s="27"/>
      <c r="J194" s="27"/>
      <c r="K194" s="27"/>
      <c r="L194" s="21" t="s">
        <v>34</v>
      </c>
      <c r="M194" s="22" t="s">
        <v>35</v>
      </c>
      <c r="N194" s="28" t="s">
        <v>129</v>
      </c>
      <c r="O194" s="27">
        <v>23</v>
      </c>
      <c r="P194" s="27">
        <v>1</v>
      </c>
      <c r="Q194" s="27">
        <v>2023</v>
      </c>
      <c r="R194" s="27" t="s">
        <v>1156</v>
      </c>
      <c r="S194" s="27"/>
      <c r="T194" s="27" t="s">
        <v>66</v>
      </c>
      <c r="U194" s="27" t="s">
        <v>1157</v>
      </c>
      <c r="V194" s="27" t="s">
        <v>67</v>
      </c>
      <c r="W194" s="29" t="s">
        <v>1158</v>
      </c>
      <c r="X194" s="27">
        <v>138</v>
      </c>
      <c r="Y194" s="29" t="str">
        <f>HYPERLINK("http://dx.doi.org/10.1186/s12911-023-02229-w","http://dx.doi.org/10.1186/s12911-023-02229-w")</f>
        <v>http://dx.doi.org/10.1186/s12911-023-02229-w</v>
      </c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</row>
    <row r="195" spans="1:258" s="30" customFormat="1" ht="97.5">
      <c r="A195" s="37"/>
      <c r="B195" s="20" t="s">
        <v>1109</v>
      </c>
      <c r="C195" s="20" t="s">
        <v>1159</v>
      </c>
      <c r="D195" s="20"/>
      <c r="E195" s="20" t="s">
        <v>1160</v>
      </c>
      <c r="F195" s="20" t="s">
        <v>1161</v>
      </c>
      <c r="G195" s="20"/>
      <c r="H195" s="20" t="s">
        <v>33</v>
      </c>
      <c r="I195" s="20"/>
      <c r="J195" s="20"/>
      <c r="K195" s="20"/>
      <c r="L195" s="21" t="s">
        <v>34</v>
      </c>
      <c r="M195" s="22" t="s">
        <v>35</v>
      </c>
      <c r="N195" s="20" t="s">
        <v>1162</v>
      </c>
      <c r="O195" s="20" t="s">
        <v>1163</v>
      </c>
      <c r="P195" s="20" t="s">
        <v>37</v>
      </c>
      <c r="Q195" s="20" t="s">
        <v>39</v>
      </c>
      <c r="R195" s="20" t="s">
        <v>601</v>
      </c>
      <c r="S195" s="20"/>
      <c r="T195" s="20" t="s">
        <v>1164</v>
      </c>
      <c r="U195" s="20"/>
      <c r="V195" s="20" t="s">
        <v>55</v>
      </c>
      <c r="W195" s="38" t="s">
        <v>1165</v>
      </c>
      <c r="X195" s="20" t="s">
        <v>1166</v>
      </c>
      <c r="Y195" s="23" t="s">
        <v>1167</v>
      </c>
    </row>
    <row r="196" spans="1:258" s="30" customFormat="1" ht="97.5">
      <c r="A196" s="26"/>
      <c r="B196" s="27" t="s">
        <v>1101</v>
      </c>
      <c r="C196" s="27" t="s">
        <v>1168</v>
      </c>
      <c r="D196" s="27"/>
      <c r="E196" s="27" t="s">
        <v>1169</v>
      </c>
      <c r="F196" s="27" t="s">
        <v>1170</v>
      </c>
      <c r="G196" s="27"/>
      <c r="H196" s="27" t="s">
        <v>156</v>
      </c>
      <c r="I196" s="27"/>
      <c r="J196" s="27"/>
      <c r="K196" s="27"/>
      <c r="L196" s="21" t="s">
        <v>34</v>
      </c>
      <c r="M196" s="22" t="s">
        <v>35</v>
      </c>
      <c r="N196" s="28" t="s">
        <v>121</v>
      </c>
      <c r="O196" s="27">
        <v>79</v>
      </c>
      <c r="P196" s="27" t="s">
        <v>66</v>
      </c>
      <c r="Q196" s="27">
        <v>2023</v>
      </c>
      <c r="R196" s="27" t="s">
        <v>501</v>
      </c>
      <c r="S196" s="27"/>
      <c r="T196" s="27" t="s">
        <v>1171</v>
      </c>
      <c r="U196" s="27" t="s">
        <v>1172</v>
      </c>
      <c r="V196" s="27" t="s">
        <v>67</v>
      </c>
      <c r="W196" s="29" t="s">
        <v>1173</v>
      </c>
      <c r="X196" s="27">
        <v>101937</v>
      </c>
      <c r="Y196" s="29" t="str">
        <f>HYPERLINK("http://dx.doi.org/10.1016/j.pacfin.2023.101937","http://dx.doi.org/10.1016/j.pacfin.2023.101937")</f>
        <v>http://dx.doi.org/10.1016/j.pacfin.2023.101937</v>
      </c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</row>
    <row r="197" spans="1:258" s="30" customFormat="1" ht="97.5">
      <c r="A197" s="26"/>
      <c r="B197" s="27" t="s">
        <v>1101</v>
      </c>
      <c r="C197" s="27" t="s">
        <v>1168</v>
      </c>
      <c r="D197" s="27"/>
      <c r="E197" s="27" t="s">
        <v>1174</v>
      </c>
      <c r="F197" s="27" t="s">
        <v>1170</v>
      </c>
      <c r="G197" s="27"/>
      <c r="H197" s="27" t="s">
        <v>156</v>
      </c>
      <c r="I197" s="27"/>
      <c r="J197" s="27"/>
      <c r="K197" s="27"/>
      <c r="L197" s="21" t="s">
        <v>34</v>
      </c>
      <c r="M197" s="22" t="s">
        <v>35</v>
      </c>
      <c r="N197" s="28" t="s">
        <v>121</v>
      </c>
      <c r="O197" s="27">
        <v>82</v>
      </c>
      <c r="P197" s="27" t="s">
        <v>66</v>
      </c>
      <c r="Q197" s="27">
        <v>2023</v>
      </c>
      <c r="R197" s="27" t="s">
        <v>457</v>
      </c>
      <c r="S197" s="27"/>
      <c r="T197" s="27" t="s">
        <v>1171</v>
      </c>
      <c r="U197" s="27" t="s">
        <v>1172</v>
      </c>
      <c r="V197" s="27" t="s">
        <v>67</v>
      </c>
      <c r="W197" s="29" t="s">
        <v>1175</v>
      </c>
      <c r="X197" s="27">
        <v>102151</v>
      </c>
      <c r="Y197" s="29" t="str">
        <f>HYPERLINK("http://dx.doi.org/10.1016/j.pacfin.2023.102151","http://dx.doi.org/10.1016/j.pacfin.2023.102151")</f>
        <v>http://dx.doi.org/10.1016/j.pacfin.2023.102151</v>
      </c>
    </row>
    <row r="198" spans="1:258" s="30" customFormat="1" ht="97.5">
      <c r="A198" s="57"/>
      <c r="B198" s="20" t="s">
        <v>1109</v>
      </c>
      <c r="C198" s="20" t="s">
        <v>1176</v>
      </c>
      <c r="D198" s="20"/>
      <c r="E198" s="20" t="s">
        <v>1177</v>
      </c>
      <c r="F198" s="20" t="s">
        <v>1178</v>
      </c>
      <c r="G198" s="20"/>
      <c r="H198" s="20" t="s">
        <v>49</v>
      </c>
      <c r="I198" s="20"/>
      <c r="J198" s="20"/>
      <c r="K198" s="20"/>
      <c r="L198" s="21" t="s">
        <v>34</v>
      </c>
      <c r="M198" s="22" t="s">
        <v>35</v>
      </c>
      <c r="N198" s="20" t="s">
        <v>121</v>
      </c>
      <c r="O198" s="20" t="s">
        <v>1024</v>
      </c>
      <c r="P198" s="20" t="s">
        <v>920</v>
      </c>
      <c r="Q198" s="20" t="s">
        <v>39</v>
      </c>
      <c r="R198" s="20" t="s">
        <v>1025</v>
      </c>
      <c r="S198" s="20"/>
      <c r="T198" s="20" t="s">
        <v>1179</v>
      </c>
      <c r="U198" s="20" t="s">
        <v>1180</v>
      </c>
      <c r="V198" s="20" t="s">
        <v>55</v>
      </c>
      <c r="W198" s="23" t="s">
        <v>1181</v>
      </c>
      <c r="X198" s="20" t="s">
        <v>1182</v>
      </c>
      <c r="Y198" s="23" t="s">
        <v>1183</v>
      </c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</row>
    <row r="199" spans="1:258" s="30" customFormat="1" ht="97.5">
      <c r="A199" s="57"/>
      <c r="B199" s="20" t="s">
        <v>1109</v>
      </c>
      <c r="C199" s="20" t="s">
        <v>1176</v>
      </c>
      <c r="D199" s="20"/>
      <c r="E199" s="20" t="s">
        <v>1184</v>
      </c>
      <c r="F199" s="20" t="s">
        <v>1178</v>
      </c>
      <c r="G199" s="20"/>
      <c r="H199" s="20" t="s">
        <v>49</v>
      </c>
      <c r="I199" s="20"/>
      <c r="J199" s="20"/>
      <c r="K199" s="20"/>
      <c r="L199" s="21" t="s">
        <v>34</v>
      </c>
      <c r="M199" s="22" t="s">
        <v>35</v>
      </c>
      <c r="N199" s="20" t="s">
        <v>121</v>
      </c>
      <c r="O199" s="20" t="s">
        <v>1024</v>
      </c>
      <c r="P199" s="20" t="s">
        <v>1185</v>
      </c>
      <c r="Q199" s="20" t="s">
        <v>39</v>
      </c>
      <c r="R199" s="20" t="s">
        <v>411</v>
      </c>
      <c r="S199" s="20"/>
      <c r="T199" s="20" t="s">
        <v>1179</v>
      </c>
      <c r="U199" s="20" t="s">
        <v>1180</v>
      </c>
      <c r="V199" s="20" t="s">
        <v>55</v>
      </c>
      <c r="W199" s="23" t="s">
        <v>1186</v>
      </c>
      <c r="X199" s="20" t="s">
        <v>1187</v>
      </c>
      <c r="Y199" s="23" t="s">
        <v>1188</v>
      </c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</row>
    <row r="200" spans="1:258" s="36" customFormat="1" ht="16.5">
      <c r="A200" s="31"/>
      <c r="B200" s="32" t="s">
        <v>1189</v>
      </c>
      <c r="C200" s="33"/>
      <c r="D200" s="33"/>
      <c r="E200" s="46" t="s">
        <v>1190</v>
      </c>
      <c r="F200" s="34"/>
      <c r="G200" s="34"/>
      <c r="H200" s="33"/>
      <c r="I200" s="34"/>
      <c r="J200" s="34"/>
      <c r="K200" s="34"/>
      <c r="L200" s="34"/>
      <c r="M200" s="34"/>
      <c r="N200" s="31"/>
      <c r="O200" s="31"/>
      <c r="P200" s="31"/>
      <c r="Q200" s="31"/>
      <c r="R200" s="31"/>
      <c r="S200" s="31"/>
      <c r="T200" s="31"/>
      <c r="U200" s="31"/>
      <c r="V200" s="31"/>
      <c r="W200" s="34"/>
      <c r="X200" s="31"/>
      <c r="Y200" s="35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  <c r="IW200" s="3"/>
      <c r="IX200" s="3"/>
    </row>
    <row r="201" spans="1:258" s="30" customFormat="1" ht="97.5">
      <c r="A201" s="26"/>
      <c r="B201" s="27" t="s">
        <v>1191</v>
      </c>
      <c r="C201" s="27" t="s">
        <v>1192</v>
      </c>
      <c r="D201" s="27"/>
      <c r="E201" s="27" t="s">
        <v>1193</v>
      </c>
      <c r="F201" s="27" t="s">
        <v>1194</v>
      </c>
      <c r="G201" s="27"/>
      <c r="H201" s="27" t="s">
        <v>156</v>
      </c>
      <c r="I201" s="27"/>
      <c r="J201" s="27"/>
      <c r="K201" s="27"/>
      <c r="L201" s="21" t="s">
        <v>34</v>
      </c>
      <c r="M201" s="22" t="s">
        <v>35</v>
      </c>
      <c r="N201" s="28" t="s">
        <v>1105</v>
      </c>
      <c r="O201" s="27">
        <v>60</v>
      </c>
      <c r="P201" s="27">
        <v>1</v>
      </c>
      <c r="Q201" s="27">
        <v>2023</v>
      </c>
      <c r="R201" s="27" t="s">
        <v>177</v>
      </c>
      <c r="S201" s="27"/>
      <c r="T201" s="27" t="s">
        <v>1195</v>
      </c>
      <c r="U201" s="27" t="s">
        <v>1196</v>
      </c>
      <c r="V201" s="27" t="s">
        <v>67</v>
      </c>
      <c r="W201" s="29" t="s">
        <v>1197</v>
      </c>
      <c r="X201" s="27">
        <v>103722</v>
      </c>
      <c r="Y201" s="29" t="str">
        <f>HYPERLINK("http://dx.doi.org/10.1016/j.im.2022.103722","http://dx.doi.org/10.1016/j.im.2022.103722")</f>
        <v>http://dx.doi.org/10.1016/j.im.2022.103722</v>
      </c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</row>
    <row r="202" spans="1:258" s="30" customFormat="1" ht="99">
      <c r="A202" s="26"/>
      <c r="B202" s="27" t="s">
        <v>1198</v>
      </c>
      <c r="C202" s="27" t="s">
        <v>1199</v>
      </c>
      <c r="D202" s="27"/>
      <c r="E202" s="27" t="s">
        <v>1200</v>
      </c>
      <c r="F202" s="27" t="s">
        <v>857</v>
      </c>
      <c r="G202" s="27"/>
      <c r="H202" s="27" t="s">
        <v>120</v>
      </c>
      <c r="I202" s="27"/>
      <c r="J202" s="27"/>
      <c r="K202" s="27"/>
      <c r="L202" s="21" t="s">
        <v>34</v>
      </c>
      <c r="M202" s="22" t="s">
        <v>35</v>
      </c>
      <c r="N202" s="28" t="s">
        <v>129</v>
      </c>
      <c r="O202" s="27">
        <v>23</v>
      </c>
      <c r="P202" s="27">
        <v>12</v>
      </c>
      <c r="Q202" s="27">
        <v>2023</v>
      </c>
      <c r="R202" s="27" t="s">
        <v>501</v>
      </c>
      <c r="S202" s="27"/>
      <c r="T202" s="27" t="s">
        <v>66</v>
      </c>
      <c r="U202" s="27" t="s">
        <v>858</v>
      </c>
      <c r="V202" s="27" t="s">
        <v>67</v>
      </c>
      <c r="W202" s="29" t="s">
        <v>1201</v>
      </c>
      <c r="X202" s="27">
        <v>5389</v>
      </c>
      <c r="Y202" s="29" t="str">
        <f>HYPERLINK("http://dx.doi.org/10.3390/s23125389","http://dx.doi.org/10.3390/s23125389")</f>
        <v>http://dx.doi.org/10.3390/s23125389</v>
      </c>
    </row>
    <row r="203" spans="1:258" s="36" customFormat="1" ht="20.25">
      <c r="A203" s="31"/>
      <c r="B203" s="59" t="s">
        <v>1202</v>
      </c>
      <c r="C203" s="33"/>
      <c r="D203" s="33"/>
      <c r="E203" s="46" t="s">
        <v>1203</v>
      </c>
      <c r="F203" s="34"/>
      <c r="G203" s="34"/>
      <c r="H203" s="33"/>
      <c r="I203" s="34"/>
      <c r="J203" s="34"/>
      <c r="K203" s="34"/>
      <c r="L203" s="34"/>
      <c r="M203" s="34"/>
      <c r="N203" s="31"/>
      <c r="O203" s="31"/>
      <c r="P203" s="31"/>
      <c r="Q203" s="31"/>
      <c r="R203" s="31"/>
      <c r="S203" s="31"/>
      <c r="T203" s="31"/>
      <c r="U203" s="31"/>
      <c r="V203" s="31"/>
      <c r="W203" s="34"/>
      <c r="X203" s="31"/>
      <c r="Y203" s="35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  <c r="IW203" s="3"/>
      <c r="IX203" s="3"/>
    </row>
    <row r="204" spans="1:258" ht="15.75">
      <c r="A204" s="60"/>
      <c r="B204" s="60"/>
      <c r="C204" s="61"/>
      <c r="D204" s="61"/>
      <c r="E204" s="60"/>
      <c r="F204" s="60"/>
      <c r="G204" s="60"/>
      <c r="H204" s="62"/>
      <c r="I204" s="60"/>
      <c r="J204" s="60"/>
      <c r="K204" s="60"/>
      <c r="L204" s="60"/>
      <c r="M204" s="60"/>
      <c r="N204" s="63"/>
      <c r="O204" s="60"/>
      <c r="P204" s="60"/>
      <c r="Q204" s="60"/>
      <c r="R204" s="60"/>
      <c r="S204" s="60"/>
      <c r="T204" s="60"/>
      <c r="U204" s="60"/>
      <c r="V204" s="60"/>
      <c r="W204" s="60"/>
      <c r="X204" s="60"/>
    </row>
  </sheetData>
  <mergeCells count="23">
    <mergeCell ref="Y2:Y3"/>
    <mergeCell ref="S2:S3"/>
    <mergeCell ref="T2:T3"/>
    <mergeCell ref="U2:U3"/>
    <mergeCell ref="V2:V3"/>
    <mergeCell ref="W2:W3"/>
    <mergeCell ref="X2:X3"/>
    <mergeCell ref="K2:K3"/>
    <mergeCell ref="L2:M2"/>
    <mergeCell ref="N2:N3"/>
    <mergeCell ref="O2:O3"/>
    <mergeCell ref="P2:P3"/>
    <mergeCell ref="Q2:R2"/>
    <mergeCell ref="A1:Y1"/>
    <mergeCell ref="A2:A3"/>
    <mergeCell ref="B2:B3"/>
    <mergeCell ref="C2:C3"/>
    <mergeCell ref="D2:D3"/>
    <mergeCell ref="E2:E3"/>
    <mergeCell ref="F2:F3"/>
    <mergeCell ref="G2:G3"/>
    <mergeCell ref="H2:I2"/>
    <mergeCell ref="J2:J3"/>
  </mergeCells>
  <phoneticPr fontId="4" type="noConversion"/>
  <dataValidations count="2">
    <dataValidation type="list" allowBlank="1" showInputMessage="1" showErrorMessage="1" sqref="R4:S6 R8:S8 R10:S11 R13:S16 R18:S29 R31:S40 R59:S83 R85:S88 R90:S115 R129:S129 R131:S133 R135:S145 R147:S151 R153:S166 R168:S182 R184:S185 R187:S199 R201:S202 R42:S57 R117:S127" xr:uid="{EF35F1CF-124E-4F23-8EBB-65A888893C45}">
      <formula1>"01, 02, 03, 04, 05, 06, 07, 08, 09, 10, 11, 12"</formula1>
    </dataValidation>
    <dataValidation type="list" allowBlank="1" showInputMessage="1" showErrorMessage="1" sqref="V90:V115 V129 V131:V133 V135:V145 V147:V151 V153:V166 V168:V182 V184:V185 V187:V199 V201:V202 V117:V127 V83 V85:V88" xr:uid="{883EE328-734B-4D32-8E0B-BACBC863D600}">
      <formula1>"外文, 中文"</formula1>
    </dataValidation>
  </dataValidations>
  <hyperlinks>
    <hyperlink ref="Y61" r:id="rId1" xr:uid="{535ED0E0-0EFC-491F-B99D-03AE034CD3F3}"/>
    <hyperlink ref="Y53" r:id="rId2" xr:uid="{CE592A03-F0FD-4D5D-A7E1-FD1B3D43FC74}"/>
    <hyperlink ref="Y31" r:id="rId3" xr:uid="{7F6B4711-1874-423E-95F2-233E04136DDC}"/>
    <hyperlink ref="Y47" r:id="rId4" xr:uid="{6F147F54-2290-4D5E-BD58-F5B663EF92FF}"/>
    <hyperlink ref="Y48" r:id="rId5" xr:uid="{5DE81538-2071-4B53-B8F1-154A84106EAD}"/>
    <hyperlink ref="Y32" r:id="rId6" xr:uid="{8FEC7105-69E8-4FE8-BD22-92430BE77BB1}"/>
    <hyperlink ref="Y59" r:id="rId7" xr:uid="{ECE3B8F4-1053-4DEB-8D7B-A8B96D342B6C}"/>
    <hyperlink ref="Y60" r:id="rId8" xr:uid="{CB39D792-3392-44C7-960F-64FF84D4427A}"/>
    <hyperlink ref="Y62" r:id="rId9" xr:uid="{53AA6DB0-3F17-4FED-A69D-3DA5C37AC571}"/>
    <hyperlink ref="Y92" r:id="rId10" xr:uid="{6FFC079B-A48C-4CBB-89C8-97592C0C87A4}"/>
    <hyperlink ref="Y190" r:id="rId11" display="https://dl.acm.org/doi/10.4018/JGIM.327866" xr:uid="{A284339A-E44C-4503-BACD-3D0C42762DD7}"/>
    <hyperlink ref="Y100" r:id="rId12" xr:uid="{7B5D0C5A-3D97-46E8-81F8-71EE0FC0807A}"/>
    <hyperlink ref="Y193" r:id="rId13" xr:uid="{747F4375-961D-4B93-B4DF-5DF5D5E86AD6}"/>
    <hyperlink ref="Y13" r:id="rId14" display="https://www.airitilibrary.com/Common/Click_DOI?DOI=10.29429/JSLHR.202306_18(1).03" xr:uid="{FC7122CB-45BB-4D20-BE98-4834F8084B4C}"/>
    <hyperlink ref="Y5" r:id="rId15" xr:uid="{2C5ED8EC-33EA-46A5-851D-360541C58BCF}"/>
    <hyperlink ref="Y164" r:id="rId16" xr:uid="{60C992F0-F763-41B0-A6FC-97F8ABDE0DB0}"/>
    <hyperlink ref="Y180" r:id="rId17" xr:uid="{E424E8E9-F9BB-45B1-BE26-30456DEF6057}"/>
    <hyperlink ref="Y8" r:id="rId18" xr:uid="{AA37ACEB-2A36-42D7-ADC1-47E63075E3BC}"/>
    <hyperlink ref="Y188" r:id="rId19" xr:uid="{C9DBD28F-9DDF-45F1-85B7-A4317570C233}"/>
    <hyperlink ref="Y91" r:id="rId20" xr:uid="{BC04E9E2-9FBC-4EB3-A443-DBE101C2FE67}"/>
  </hyperlinks>
  <pageMargins left="0.7" right="0.7" top="0.75" bottom="0.75" header="0.3" footer="0.3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楊曉莉</dc:creator>
  <cp:lastModifiedBy>楊曉莉</cp:lastModifiedBy>
  <dcterms:created xsi:type="dcterms:W3CDTF">2024-03-20T03:04:04Z</dcterms:created>
  <dcterms:modified xsi:type="dcterms:W3CDTF">2024-03-20T03:06:55Z</dcterms:modified>
</cp:coreProperties>
</file>