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高等教育校務資料庫\高等教育校務資料庫11503\予各單位填報\"/>
    </mc:Choice>
  </mc:AlternateContent>
  <xr:revisionPtr revIDLastSave="0" documentId="13_ncr:1_{EE8BF45C-7AF0-4C4A-A664-C4A2338BFBE0}" xr6:coauthVersionLast="36" xr6:coauthVersionMax="47" xr10:uidLastSave="{00000000-0000-0000-0000-000000000000}"/>
  <bookViews>
    <workbookView xWindow="2856" yWindow="2796" windowWidth="19152" windowHeight="20616" xr2:uid="{8E399FC8-FCC5-4F7D-A73A-71483A738079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55" i="1" l="1"/>
  <c r="U254" i="1"/>
  <c r="U252" i="1"/>
  <c r="U248" i="1"/>
  <c r="U245" i="1"/>
  <c r="U244" i="1"/>
  <c r="U243" i="1"/>
  <c r="U241" i="1"/>
  <c r="U239" i="1"/>
  <c r="U238" i="1"/>
  <c r="U236" i="1"/>
  <c r="U235" i="1"/>
  <c r="U233" i="1"/>
  <c r="U232" i="1"/>
  <c r="U230" i="1"/>
  <c r="U229" i="1"/>
  <c r="U228" i="1"/>
  <c r="U227" i="1"/>
  <c r="U226" i="1"/>
  <c r="U225" i="1"/>
  <c r="U223" i="1"/>
  <c r="U222" i="1"/>
  <c r="U221" i="1"/>
  <c r="U220" i="1"/>
  <c r="U219" i="1"/>
  <c r="U218" i="1"/>
  <c r="U216" i="1"/>
  <c r="U215" i="1"/>
  <c r="U214" i="1"/>
  <c r="U213" i="1"/>
  <c r="U212" i="1"/>
  <c r="U210" i="1"/>
  <c r="U209" i="1"/>
  <c r="U208" i="1"/>
  <c r="U207" i="1"/>
  <c r="U206" i="1"/>
  <c r="U205" i="1"/>
  <c r="U204" i="1"/>
  <c r="U202" i="1"/>
  <c r="U201" i="1"/>
  <c r="U200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3" i="1"/>
  <c r="U182" i="1"/>
  <c r="U181" i="1"/>
  <c r="U180" i="1"/>
  <c r="U179" i="1"/>
  <c r="U178" i="1"/>
  <c r="U177" i="1"/>
  <c r="U175" i="1"/>
  <c r="U172" i="1"/>
  <c r="U170" i="1"/>
  <c r="U167" i="1"/>
  <c r="U166" i="1"/>
  <c r="U165" i="1"/>
  <c r="U164" i="1"/>
  <c r="U162" i="1"/>
  <c r="U161" i="1"/>
  <c r="U160" i="1"/>
  <c r="U159" i="1"/>
  <c r="U158" i="1"/>
  <c r="U157" i="1"/>
  <c r="U156" i="1"/>
  <c r="U146" i="1"/>
  <c r="U145" i="1"/>
  <c r="U144" i="1"/>
  <c r="U143" i="1"/>
  <c r="U142" i="1"/>
  <c r="U140" i="1"/>
  <c r="U139" i="1"/>
  <c r="U138" i="1"/>
  <c r="U136" i="1"/>
  <c r="U135" i="1"/>
  <c r="U134" i="1"/>
  <c r="U131" i="1"/>
  <c r="U130" i="1"/>
  <c r="U129" i="1"/>
  <c r="U128" i="1"/>
  <c r="U126" i="1"/>
  <c r="U125" i="1"/>
  <c r="U124" i="1"/>
  <c r="U123" i="1"/>
  <c r="U122" i="1"/>
  <c r="U121" i="1"/>
  <c r="U120" i="1"/>
  <c r="U119" i="1"/>
  <c r="U118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2" i="1"/>
  <c r="U101" i="1"/>
  <c r="U100" i="1"/>
  <c r="U98" i="1"/>
  <c r="U97" i="1"/>
  <c r="U96" i="1"/>
  <c r="U95" i="1"/>
  <c r="U94" i="1"/>
  <c r="U93" i="1"/>
  <c r="U92" i="1"/>
  <c r="U91" i="1"/>
  <c r="U90" i="1"/>
  <c r="U89" i="1"/>
  <c r="U87" i="1"/>
  <c r="U86" i="1"/>
  <c r="U85" i="1"/>
  <c r="U84" i="1"/>
  <c r="U83" i="1"/>
  <c r="U80" i="1"/>
  <c r="U79" i="1"/>
  <c r="U78" i="1"/>
  <c r="U77" i="1"/>
  <c r="U76" i="1"/>
  <c r="U75" i="1"/>
  <c r="U74" i="1"/>
  <c r="U73" i="1"/>
  <c r="U72" i="1"/>
  <c r="U69" i="1"/>
  <c r="U68" i="1"/>
  <c r="U67" i="1"/>
  <c r="U66" i="1"/>
  <c r="U64" i="1"/>
  <c r="U63" i="1"/>
  <c r="U62" i="1"/>
  <c r="U61" i="1"/>
  <c r="U60" i="1"/>
  <c r="U59" i="1"/>
  <c r="U58" i="1"/>
  <c r="U57" i="1"/>
  <c r="U54" i="1"/>
  <c r="U53" i="1"/>
  <c r="U51" i="1"/>
  <c r="U50" i="1"/>
  <c r="U49" i="1"/>
  <c r="U48" i="1"/>
  <c r="U45" i="1"/>
  <c r="U44" i="1"/>
  <c r="U43" i="1"/>
  <c r="U42" i="1"/>
  <c r="U38" i="1"/>
  <c r="U37" i="1"/>
  <c r="U36" i="1"/>
  <c r="U35" i="1"/>
  <c r="U32" i="1"/>
  <c r="U31" i="1"/>
  <c r="U22" i="1"/>
  <c r="U21" i="1"/>
  <c r="U18" i="1"/>
  <c r="U17" i="1"/>
  <c r="U15" i="1"/>
</calcChain>
</file>

<file path=xl/sharedStrings.xml><?xml version="1.0" encoding="utf-8"?>
<sst xmlns="http://schemas.openxmlformats.org/spreadsheetml/2006/main" count="3169" uniqueCount="1560">
  <si>
    <r>
      <rPr>
        <b/>
        <sz val="18"/>
        <color theme="1"/>
        <rFont val="新細明體"/>
        <family val="1"/>
        <charset val="136"/>
      </rPr>
      <t>國立聯合大學</t>
    </r>
    <r>
      <rPr>
        <b/>
        <sz val="18"/>
        <color theme="1"/>
        <rFont val="Times New Roman"/>
        <family val="1"/>
      </rPr>
      <t>114</t>
    </r>
    <r>
      <rPr>
        <b/>
        <sz val="18"/>
        <color theme="1"/>
        <rFont val="新細明體"/>
        <family val="1"/>
        <charset val="136"/>
      </rPr>
      <t>年度期刊論文明細調查</t>
    </r>
    <r>
      <rPr>
        <b/>
        <sz val="18"/>
        <color theme="1"/>
        <rFont val="Times New Roman"/>
        <family val="1"/>
      </rPr>
      <t>(</t>
    </r>
    <r>
      <rPr>
        <b/>
        <sz val="18"/>
        <color theme="1"/>
        <rFont val="新細明體"/>
        <family val="1"/>
        <charset val="136"/>
      </rPr>
      <t>統計期間</t>
    </r>
    <r>
      <rPr>
        <b/>
        <sz val="18"/>
        <color theme="1"/>
        <rFont val="Times New Roman"/>
        <family val="1"/>
      </rPr>
      <t>114.1.1~114.12.31)</t>
    </r>
    <phoneticPr fontId="7" type="noConversion"/>
  </si>
  <si>
    <r>
      <rPr>
        <b/>
        <sz val="12"/>
        <color theme="1"/>
        <rFont val="新細明體"/>
        <family val="1"/>
        <charset val="136"/>
      </rPr>
      <t>項次</t>
    </r>
  </si>
  <si>
    <r>
      <rPr>
        <b/>
        <sz val="12"/>
        <color theme="1"/>
        <rFont val="新細明體"/>
        <family val="1"/>
        <charset val="136"/>
      </rPr>
      <t>學院</t>
    </r>
  </si>
  <si>
    <r>
      <rPr>
        <b/>
        <sz val="12"/>
        <color theme="1"/>
        <rFont val="新細明體"/>
        <family val="1"/>
        <charset val="136"/>
      </rPr>
      <t>系所</t>
    </r>
  </si>
  <si>
    <r>
      <rPr>
        <b/>
        <sz val="12"/>
        <color theme="1"/>
        <rFont val="新細明體"/>
        <family val="1"/>
        <charset val="136"/>
      </rPr>
      <t>教師姓名</t>
    </r>
  </si>
  <si>
    <r>
      <rPr>
        <b/>
        <sz val="12"/>
        <color theme="1"/>
        <rFont val="新細明體"/>
        <family val="1"/>
        <charset val="136"/>
      </rPr>
      <t>作者群</t>
    </r>
  </si>
  <si>
    <r>
      <rPr>
        <b/>
        <sz val="12"/>
        <color theme="1"/>
        <rFont val="新細明體"/>
        <family val="1"/>
        <charset val="136"/>
      </rPr>
      <t>期刊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新細明體"/>
        <family val="1"/>
        <charset val="136"/>
      </rPr>
      <t>學報之論文名稱</t>
    </r>
  </si>
  <si>
    <r>
      <rPr>
        <b/>
        <sz val="12"/>
        <color theme="1"/>
        <rFont val="新細明體"/>
        <family val="1"/>
        <charset val="136"/>
      </rPr>
      <t>期刊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新細明體"/>
        <family val="1"/>
        <charset val="136"/>
      </rPr>
      <t>學報名稱</t>
    </r>
  </si>
  <si>
    <r>
      <rPr>
        <b/>
        <sz val="12"/>
        <color theme="1"/>
        <rFont val="新細明體"/>
        <family val="1"/>
        <charset val="136"/>
      </rPr>
      <t>期刊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新細明體"/>
        <family val="1"/>
        <charset val="136"/>
      </rPr>
      <t>學報卷數</t>
    </r>
  </si>
  <si>
    <r>
      <rPr>
        <b/>
        <sz val="12"/>
        <color theme="1"/>
        <rFont val="新細明體"/>
        <family val="1"/>
        <charset val="136"/>
      </rPr>
      <t>期刊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新細明體"/>
        <family val="1"/>
        <charset val="136"/>
      </rPr>
      <t>學報期數</t>
    </r>
  </si>
  <si>
    <r>
      <rPr>
        <b/>
        <sz val="12"/>
        <color theme="1"/>
        <rFont val="新細明體"/>
        <family val="1"/>
        <charset val="136"/>
      </rPr>
      <t>頁碼</t>
    </r>
  </si>
  <si>
    <r>
      <rPr>
        <b/>
        <sz val="12"/>
        <color theme="1"/>
        <rFont val="新細明體"/>
        <family val="1"/>
        <charset val="136"/>
      </rPr>
      <t>發表年</t>
    </r>
  </si>
  <si>
    <r>
      <rPr>
        <b/>
        <sz val="12"/>
        <color theme="1"/>
        <rFont val="新細明體"/>
        <family val="1"/>
        <charset val="136"/>
      </rPr>
      <t>發表月</t>
    </r>
  </si>
  <si>
    <r>
      <rPr>
        <b/>
        <sz val="12"/>
        <color theme="1"/>
        <rFont val="新細明體"/>
        <family val="1"/>
        <charset val="136"/>
      </rPr>
      <t>期刊類別</t>
    </r>
  </si>
  <si>
    <r>
      <rPr>
        <b/>
        <sz val="12"/>
        <color theme="1"/>
        <rFont val="新細明體"/>
        <family val="1"/>
        <charset val="136"/>
      </rPr>
      <t xml:space="preserve">論文發表型式
</t>
    </r>
    <r>
      <rPr>
        <b/>
        <sz val="10"/>
        <color theme="1"/>
        <rFont val="新細明體"/>
        <family val="1"/>
        <charset val="136"/>
      </rPr>
      <t>紙本期刊：</t>
    </r>
    <r>
      <rPr>
        <b/>
        <sz val="10"/>
        <color theme="1"/>
        <rFont val="Times New Roman"/>
        <family val="1"/>
      </rPr>
      <t xml:space="preserve">0
</t>
    </r>
    <r>
      <rPr>
        <b/>
        <sz val="10"/>
        <color theme="1"/>
        <rFont val="新細明體"/>
        <family val="1"/>
        <charset val="136"/>
      </rPr>
      <t>電子期刊：</t>
    </r>
    <r>
      <rPr>
        <b/>
        <sz val="10"/>
        <color theme="1"/>
        <rFont val="Times New Roman"/>
        <family val="1"/>
      </rPr>
      <t xml:space="preserve">1
</t>
    </r>
    <r>
      <rPr>
        <b/>
        <sz val="10"/>
        <color theme="1"/>
        <rFont val="新細明體"/>
        <family val="1"/>
        <charset val="136"/>
      </rPr>
      <t>紙本及電子期刊：</t>
    </r>
    <r>
      <rPr>
        <b/>
        <sz val="10"/>
        <color theme="1"/>
        <rFont val="Times New Roman"/>
        <family val="1"/>
      </rPr>
      <t>2</t>
    </r>
  </si>
  <si>
    <r>
      <rPr>
        <b/>
        <sz val="12"/>
        <color theme="1"/>
        <rFont val="新細明體"/>
        <family val="1"/>
        <charset val="136"/>
      </rPr>
      <t xml:space="preserve">教師是否為通訊作者
</t>
    </r>
    <r>
      <rPr>
        <b/>
        <sz val="10"/>
        <color theme="1"/>
        <rFont val="Times New Roman"/>
        <family val="1"/>
      </rPr>
      <t>(</t>
    </r>
    <r>
      <rPr>
        <b/>
        <sz val="10"/>
        <color theme="1"/>
        <rFont val="新細明體"/>
        <family val="1"/>
        <charset val="136"/>
      </rPr>
      <t>是</t>
    </r>
    <r>
      <rPr>
        <b/>
        <sz val="10"/>
        <color theme="1"/>
        <rFont val="Times New Roman"/>
        <family val="1"/>
      </rPr>
      <t>:Y</t>
    </r>
    <r>
      <rPr>
        <b/>
        <sz val="10"/>
        <color theme="1"/>
        <rFont val="新細明體"/>
        <family val="1"/>
        <charset val="136"/>
      </rPr>
      <t>、否</t>
    </r>
    <r>
      <rPr>
        <b/>
        <sz val="10"/>
        <color theme="1"/>
        <rFont val="Times New Roman"/>
        <family val="1"/>
      </rPr>
      <t>:N)</t>
    </r>
  </si>
  <si>
    <r>
      <rPr>
        <b/>
        <sz val="12"/>
        <color theme="1"/>
        <rFont val="新細明體"/>
        <family val="1"/>
        <charset val="136"/>
      </rPr>
      <t>論文期刊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新細明體"/>
        <family val="1"/>
        <charset val="136"/>
      </rPr>
      <t>學報出版地國別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新細明體"/>
        <family val="1"/>
        <charset val="136"/>
      </rPr>
      <t>地區</t>
    </r>
  </si>
  <si>
    <r>
      <rPr>
        <b/>
        <sz val="12"/>
        <color theme="1"/>
        <rFont val="新細明體"/>
        <family val="1"/>
        <charset val="136"/>
      </rPr>
      <t xml:space="preserve">出版地
</t>
    </r>
    <r>
      <rPr>
        <b/>
        <sz val="10"/>
        <color theme="1"/>
        <rFont val="Times New Roman"/>
        <family val="1"/>
      </rPr>
      <t>(</t>
    </r>
    <r>
      <rPr>
        <b/>
        <sz val="10"/>
        <color theme="1"/>
        <rFont val="新細明體"/>
        <family val="1"/>
        <charset val="136"/>
      </rPr>
      <t>境內、境外</t>
    </r>
    <r>
      <rPr>
        <b/>
        <sz val="10"/>
        <color theme="1"/>
        <rFont val="Times New Roman"/>
        <family val="1"/>
      </rPr>
      <t>)</t>
    </r>
  </si>
  <si>
    <t>ISSN</t>
  </si>
  <si>
    <t>E-ISSN</t>
  </si>
  <si>
    <r>
      <rPr>
        <b/>
        <sz val="12"/>
        <color theme="1"/>
        <rFont val="新細明體"/>
        <family val="1"/>
        <charset val="136"/>
      </rPr>
      <t>語文別顯示</t>
    </r>
  </si>
  <si>
    <r>
      <rPr>
        <b/>
        <sz val="12"/>
        <color theme="1"/>
        <rFont val="新細明體"/>
        <family val="1"/>
        <charset val="136"/>
      </rPr>
      <t>備註</t>
    </r>
  </si>
  <si>
    <t>人社</t>
  </si>
  <si>
    <t>臺灣語文與傳播學系</t>
    <phoneticPr fontId="7" type="noConversion"/>
  </si>
  <si>
    <t>臺灣語文與傳播學系  小計</t>
  </si>
  <si>
    <t>1</t>
    <phoneticPr fontId="7" type="noConversion"/>
  </si>
  <si>
    <t>人社</t>
    <phoneticPr fontId="7" type="noConversion"/>
  </si>
  <si>
    <r>
      <rPr>
        <sz val="10"/>
        <color theme="1"/>
        <rFont val="微軟正黑體"/>
        <family val="2"/>
        <charset val="136"/>
      </rPr>
      <t>華語文學系</t>
    </r>
  </si>
  <si>
    <r>
      <rPr>
        <sz val="10"/>
        <color theme="1"/>
        <rFont val="微軟正黑體"/>
        <family val="2"/>
        <charset val="136"/>
      </rPr>
      <t>鄂貞君</t>
    </r>
  </si>
  <si>
    <r>
      <t xml:space="preserve">Wang, Yu-Fang, I-Ju Chen, Ai Katsurada, and </t>
    </r>
    <r>
      <rPr>
        <b/>
        <u/>
        <sz val="10"/>
        <color theme="1"/>
        <rFont val="Times New Roman"/>
        <family val="1"/>
      </rPr>
      <t>Chen-Chun E</t>
    </r>
    <r>
      <rPr>
        <sz val="10"/>
        <color theme="1"/>
        <rFont val="Times New Roman"/>
        <family val="1"/>
      </rPr>
      <t>*</t>
    </r>
    <phoneticPr fontId="7" type="noConversion"/>
  </si>
  <si>
    <t xml:space="preserve">Acquisition of the Chinese Adverb Yě ‘Also’ by L1-English, L1-Japanese, and L1-Korean Learners of Chinese as a Second Language.  </t>
    <phoneticPr fontId="7" type="noConversion"/>
  </si>
  <si>
    <t xml:space="preserve">Journal of Chinese Language Teaching </t>
    <phoneticPr fontId="7" type="noConversion"/>
  </si>
  <si>
    <t>22</t>
    <phoneticPr fontId="7" type="noConversion"/>
  </si>
  <si>
    <t>3</t>
    <phoneticPr fontId="7" type="noConversion"/>
  </si>
  <si>
    <t>75-132</t>
    <phoneticPr fontId="7" type="noConversion"/>
  </si>
  <si>
    <t>2025</t>
  </si>
  <si>
    <t>09</t>
  </si>
  <si>
    <t>THCI</t>
    <phoneticPr fontId="7" type="noConversion"/>
  </si>
  <si>
    <t>Y</t>
  </si>
  <si>
    <t>TAIWAN</t>
    <phoneticPr fontId="7" type="noConversion"/>
  </si>
  <si>
    <t>1811-8429</t>
    <phoneticPr fontId="7" type="noConversion"/>
  </si>
  <si>
    <r>
      <rPr>
        <sz val="10"/>
        <color theme="1"/>
        <rFont val="微軟正黑體"/>
        <family val="2"/>
        <charset val="136"/>
      </rPr>
      <t>外文</t>
    </r>
  </si>
  <si>
    <t>https://www.airitilibrary.com/Article/Detail/18118429-N202510180012-00003</t>
    <phoneticPr fontId="7" type="noConversion"/>
  </si>
  <si>
    <t>華語文學系  小計</t>
  </si>
  <si>
    <t>THCI:1</t>
    <phoneticPr fontId="7" type="noConversion"/>
  </si>
  <si>
    <t>華語文中心</t>
  </si>
  <si>
    <t>華語文中心  小計</t>
  </si>
  <si>
    <t>0</t>
    <phoneticPr fontId="7" type="noConversion"/>
  </si>
  <si>
    <t>共教會</t>
    <phoneticPr fontId="7" type="noConversion"/>
  </si>
  <si>
    <r>
      <rPr>
        <sz val="10"/>
        <color theme="1"/>
        <rFont val="新細明體"/>
        <family val="2"/>
        <charset val="136"/>
      </rPr>
      <t>通識教育</t>
    </r>
    <r>
      <rPr>
        <sz val="10"/>
        <color theme="1"/>
        <rFont val="微軟正黑體"/>
        <family val="2"/>
        <charset val="136"/>
      </rPr>
      <t>中心</t>
    </r>
    <phoneticPr fontId="7" type="noConversion"/>
  </si>
  <si>
    <t>通識教育中心  小計</t>
    <phoneticPr fontId="7" type="noConversion"/>
  </si>
  <si>
    <r>
      <rPr>
        <sz val="10"/>
        <color theme="1"/>
        <rFont val="微軟正黑體"/>
        <family val="2"/>
        <charset val="136"/>
      </rPr>
      <t>語文中心</t>
    </r>
  </si>
  <si>
    <r>
      <rPr>
        <sz val="10"/>
        <color theme="1"/>
        <rFont val="微軟正黑體"/>
        <family val="2"/>
        <charset val="136"/>
      </rPr>
      <t>黃瓊瑩</t>
    </r>
  </si>
  <si>
    <t>Chiung-Ying Huang</t>
  </si>
  <si>
    <t>Michael Field’s Ekphrasis in Sight and Songs</t>
    <phoneticPr fontId="7" type="noConversion"/>
  </si>
  <si>
    <r>
      <t xml:space="preserve">Chung Hsing Journal of the Humanities
</t>
    </r>
    <r>
      <rPr>
        <sz val="10"/>
        <color theme="1"/>
        <rFont val="微軟正黑體"/>
        <family val="2"/>
        <charset val="136"/>
      </rPr>
      <t>興大人文學報</t>
    </r>
    <phoneticPr fontId="7" type="noConversion"/>
  </si>
  <si>
    <t>74</t>
    <phoneticPr fontId="7" type="noConversion"/>
  </si>
  <si>
    <t>116-144</t>
    <phoneticPr fontId="7" type="noConversion"/>
  </si>
  <si>
    <t>03</t>
  </si>
  <si>
    <r>
      <rPr>
        <sz val="10"/>
        <color theme="1"/>
        <rFont val="新細明體"/>
        <family val="1"/>
        <charset val="136"/>
      </rPr>
      <t>其他</t>
    </r>
    <r>
      <rPr>
        <sz val="10"/>
        <color theme="1"/>
        <rFont val="Times New Roman"/>
        <family val="1"/>
      </rPr>
      <t xml:space="preserve">(TCI-HSS)
</t>
    </r>
    <phoneticPr fontId="7" type="noConversion"/>
  </si>
  <si>
    <t>Taiwan</t>
    <phoneticPr fontId="7" type="noConversion"/>
  </si>
  <si>
    <t>1727-8562</t>
    <phoneticPr fontId="7" type="noConversion"/>
  </si>
  <si>
    <t>https://tci.ncl.edu.tw/cgi-bin/gs32/gsweb.cgi?randomimg=lo6.sh_1770625983&amp;validpath=%2Ftmp%2F%5Ethssjcncl__doschk%2Flo6.sh_1770625983__ODQ2Nzk%3D&amp;validinput=84679&amp;check=%E7%A2%BA%E5%AE%9A</t>
    <phoneticPr fontId="7" type="noConversion"/>
  </si>
  <si>
    <t>2</t>
    <phoneticPr fontId="7" type="noConversion"/>
  </si>
  <si>
    <t>The Portrait as a Haunting Specter in Vernon Lee’s “Oke of Okehurst”</t>
    <phoneticPr fontId="7" type="noConversion"/>
  </si>
  <si>
    <r>
      <t xml:space="preserve">Journal of Jinwen University of Science and Technology
</t>
    </r>
    <r>
      <rPr>
        <sz val="10"/>
        <color theme="1"/>
        <rFont val="微軟正黑體"/>
        <family val="2"/>
        <charset val="136"/>
      </rPr>
      <t>景文學報</t>
    </r>
    <phoneticPr fontId="7" type="noConversion"/>
  </si>
  <si>
    <t>34</t>
    <phoneticPr fontId="7" type="noConversion"/>
  </si>
  <si>
    <t xml:space="preserve"> 43-51</t>
    <phoneticPr fontId="7" type="noConversion"/>
  </si>
  <si>
    <t>01</t>
  </si>
  <si>
    <t>其他</t>
    <phoneticPr fontId="7" type="noConversion"/>
  </si>
  <si>
    <r>
      <rPr>
        <sz val="10"/>
        <color theme="1"/>
        <rFont val="微軟正黑體"/>
        <family val="2"/>
        <charset val="136"/>
      </rPr>
      <t>已出版</t>
    </r>
    <r>
      <rPr>
        <sz val="10"/>
        <color theme="1"/>
        <rFont val="Times New Roman"/>
        <family val="1"/>
      </rPr>
      <t>(Published)</t>
    </r>
  </si>
  <si>
    <t>跨域人文與通識教育的實踐：以「社區文化設計」英語實作課程為例</t>
    <phoneticPr fontId="7" type="noConversion"/>
  </si>
  <si>
    <r>
      <t xml:space="preserve">Journal of Oriental Institute of Technology
</t>
    </r>
    <r>
      <rPr>
        <sz val="10"/>
        <color theme="1"/>
        <rFont val="微軟正黑體"/>
        <family val="2"/>
        <charset val="136"/>
      </rPr>
      <t>亞東學報</t>
    </r>
    <phoneticPr fontId="7" type="noConversion"/>
  </si>
  <si>
    <r>
      <t>45</t>
    </r>
    <r>
      <rPr>
        <sz val="10"/>
        <color theme="1"/>
        <rFont val="新細明體"/>
        <family val="1"/>
        <charset val="136"/>
      </rPr>
      <t>期</t>
    </r>
    <phoneticPr fontId="7" type="noConversion"/>
  </si>
  <si>
    <t>31-43</t>
    <phoneticPr fontId="7" type="noConversion"/>
  </si>
  <si>
    <t>12</t>
  </si>
  <si>
    <t>1813-3754</t>
    <phoneticPr fontId="7" type="noConversion"/>
  </si>
  <si>
    <r>
      <rPr>
        <sz val="10"/>
        <color theme="1"/>
        <rFont val="微軟正黑體"/>
        <family val="2"/>
        <charset val="136"/>
      </rPr>
      <t>中文</t>
    </r>
  </si>
  <si>
    <t>https://www.airitilibrary.com/Article/Detail/18133754-N202601300006-00003</t>
    <phoneticPr fontId="7" type="noConversion"/>
  </si>
  <si>
    <t>語文中心  小計</t>
  </si>
  <si>
    <t>其他：3</t>
    <phoneticPr fontId="7" type="noConversion"/>
  </si>
  <si>
    <r>
      <rPr>
        <sz val="10"/>
        <color theme="1"/>
        <rFont val="微軟正黑體"/>
        <family val="2"/>
        <charset val="136"/>
      </rPr>
      <t>客家</t>
    </r>
    <phoneticPr fontId="23" type="noConversion"/>
  </si>
  <si>
    <r>
      <rPr>
        <sz val="10"/>
        <color theme="1"/>
        <rFont val="微軟正黑體"/>
        <family val="2"/>
        <charset val="136"/>
      </rPr>
      <t>文化創意與數位行銷學系</t>
    </r>
    <phoneticPr fontId="23" type="noConversion"/>
  </si>
  <si>
    <r>
      <rPr>
        <sz val="10"/>
        <color theme="1"/>
        <rFont val="微軟正黑體"/>
        <family val="2"/>
        <charset val="136"/>
      </rPr>
      <t>李筑軒</t>
    </r>
    <phoneticPr fontId="23" type="noConversion"/>
  </si>
  <si>
    <t>Lee, Chu-Hsuan*</t>
    <phoneticPr fontId="23" type="noConversion"/>
  </si>
  <si>
    <t>Design and development of a customized 3D-printed assistive device using modular 3D blocks</t>
  </si>
  <si>
    <t>DISABILITY AND REHABILITATION-ASSISTIVE TECHNOLOGY</t>
  </si>
  <si>
    <t>1861-1873</t>
  </si>
  <si>
    <t>AUG 18</t>
  </si>
  <si>
    <t>SSCI</t>
  </si>
  <si>
    <t>USA</t>
    <phoneticPr fontId="7" type="noConversion"/>
  </si>
  <si>
    <t>USA</t>
    <phoneticPr fontId="23" type="noConversion"/>
  </si>
  <si>
    <t>1748-3107</t>
  </si>
  <si>
    <t>1748-3115</t>
  </si>
  <si>
    <t>English</t>
  </si>
  <si>
    <r>
      <rPr>
        <sz val="10"/>
        <color theme="1"/>
        <rFont val="微軟正黑體"/>
        <family val="2"/>
        <charset val="136"/>
      </rPr>
      <t>文化創意與數位行銷學系</t>
    </r>
  </si>
  <si>
    <t>李筑軒*</t>
    <phoneticPr fontId="7" type="noConversion"/>
  </si>
  <si>
    <r>
      <t xml:space="preserve">Ming-Hui Chang, </t>
    </r>
    <r>
      <rPr>
        <b/>
        <u/>
        <sz val="10"/>
        <color theme="1"/>
        <rFont val="Times New Roman"/>
        <family val="1"/>
      </rPr>
      <t>Chu-Hsuan Lee</t>
    </r>
    <r>
      <rPr>
        <sz val="10"/>
        <color theme="1"/>
        <rFont val="Times New Roman"/>
        <family val="1"/>
      </rPr>
      <t>* , and I-Shan Jao</t>
    </r>
    <phoneticPr fontId="7" type="noConversion"/>
  </si>
  <si>
    <t>Enhancing Elderly Accessibility in Multimedia Kiosks: A Universal and Health-Oriented Design Approach</t>
    <phoneticPr fontId="7" type="noConversion"/>
  </si>
  <si>
    <t>Universal Access in the Information Society</t>
    <phoneticPr fontId="7" type="noConversion"/>
  </si>
  <si>
    <t>25</t>
    <phoneticPr fontId="7" type="noConversion"/>
  </si>
  <si>
    <t>13</t>
    <phoneticPr fontId="7" type="noConversion"/>
  </si>
  <si>
    <t>2025</t>
    <phoneticPr fontId="7" type="noConversion"/>
  </si>
  <si>
    <t>12</t>
    <phoneticPr fontId="7" type="noConversion"/>
  </si>
  <si>
    <t>SSCI</t>
    <phoneticPr fontId="7" type="noConversion"/>
  </si>
  <si>
    <t>GERMANY</t>
    <phoneticPr fontId="23" type="noConversion"/>
  </si>
  <si>
    <t>1615-5289</t>
    <phoneticPr fontId="7" type="noConversion"/>
  </si>
  <si>
    <t>1615-5297</t>
    <phoneticPr fontId="7" type="noConversion"/>
  </si>
  <si>
    <t>https://doi.org/10.1007/s10209-025-01289-1</t>
    <phoneticPr fontId="7" type="noConversion"/>
  </si>
  <si>
    <r>
      <rPr>
        <sz val="10"/>
        <color theme="1"/>
        <rFont val="微軟正黑體"/>
        <family val="2"/>
        <charset val="136"/>
      </rPr>
      <t>張陳基</t>
    </r>
    <r>
      <rPr>
        <sz val="10"/>
        <color theme="1"/>
        <rFont val="Times New Roman"/>
        <family val="1"/>
      </rPr>
      <t>*</t>
    </r>
    <phoneticPr fontId="23" type="noConversion"/>
  </si>
  <si>
    <r>
      <t>Chen, Chao-Chen;</t>
    </r>
    <r>
      <rPr>
        <b/>
        <u/>
        <sz val="10"/>
        <color theme="1"/>
        <rFont val="Times New Roman"/>
        <family val="1"/>
      </rPr>
      <t xml:space="preserve"> Chang, Chen-Chi</t>
    </r>
    <phoneticPr fontId="23" type="noConversion"/>
  </si>
  <si>
    <t>AI-enhanced reference services in special libraries: a case study of the Hakka Literary Museum</t>
  </si>
  <si>
    <t>ELECTRONIC LIBRARY</t>
  </si>
  <si>
    <t>715-732</t>
  </si>
  <si>
    <t>DEC 2</t>
  </si>
  <si>
    <t>ENGLAND</t>
    <phoneticPr fontId="7" type="noConversion"/>
  </si>
  <si>
    <t>ENGLAND</t>
    <phoneticPr fontId="23" type="noConversion"/>
  </si>
  <si>
    <t>0264-0473</t>
  </si>
  <si>
    <t>1758-616X</t>
  </si>
  <si>
    <t>張陳基、范以欣</t>
    <phoneticPr fontId="23" type="noConversion"/>
  </si>
  <si>
    <r>
      <rPr>
        <b/>
        <u/>
        <sz val="10"/>
        <color theme="1"/>
        <rFont val="Times New Roman"/>
        <family val="1"/>
      </rPr>
      <t>Chang, Chen-Chi</t>
    </r>
    <r>
      <rPr>
        <sz val="10"/>
        <color theme="1"/>
        <rFont val="Times New Roman"/>
        <family val="1"/>
      </rPr>
      <t>; Lin, Yu-Hsun*; Hsu, Yun-Hsiang;</t>
    </r>
    <r>
      <rPr>
        <b/>
        <u/>
        <sz val="10"/>
        <color theme="1"/>
        <rFont val="Times New Roman"/>
        <family val="1"/>
      </rPr>
      <t xml:space="preserve"> Fan, I-Hsin</t>
    </r>
    <phoneticPr fontId="23" type="noConversion"/>
  </si>
  <si>
    <t>Integrating Hybrid AI Approaches for Enhanced Translation in Minority Languages</t>
  </si>
  <si>
    <t>APPLIED SCIENCES-BASEL</t>
  </si>
  <si>
    <t>9039-9056</t>
    <phoneticPr fontId="7" type="noConversion"/>
  </si>
  <si>
    <t>AUG 15</t>
  </si>
  <si>
    <t>SCIE</t>
  </si>
  <si>
    <t>N</t>
  </si>
  <si>
    <t>SWITZERLAND</t>
    <phoneticPr fontId="7" type="noConversion"/>
  </si>
  <si>
    <t>SWITZERLAND</t>
    <phoneticPr fontId="23" type="noConversion"/>
  </si>
  <si>
    <t/>
  </si>
  <si>
    <t>2076-3417</t>
  </si>
  <si>
    <r>
      <rPr>
        <sz val="10"/>
        <color theme="1"/>
        <rFont val="微軟正黑體"/>
        <family val="2"/>
        <charset val="136"/>
      </rPr>
      <t>趙文鴻</t>
    </r>
    <phoneticPr fontId="23" type="noConversion"/>
  </si>
  <si>
    <r>
      <t>Wei-Cheng Shen , Hsu-Tang Cheng, Yih-Kuen Jan , Ben-Yi Liau Chun-Ming Lien Jian-Guo Bau Bau,</t>
    </r>
    <r>
      <rPr>
        <b/>
        <u/>
        <sz val="10"/>
        <color theme="1"/>
        <rFont val="Times New Roman"/>
        <family val="1"/>
      </rPr>
      <t>Wen-Hung Chao</t>
    </r>
    <r>
      <rPr>
        <sz val="10"/>
        <color theme="1"/>
        <rFont val="Times New Roman"/>
        <family val="1"/>
      </rPr>
      <t>,Congo T. Ching , Chi-Wen Lung</t>
    </r>
    <phoneticPr fontId="23" type="noConversion"/>
  </si>
  <si>
    <t>Effect of Negative Pressure Therapy on Skin Blood Flow Responses in Scar Tissue.</t>
    <phoneticPr fontId="23" type="noConversion"/>
  </si>
  <si>
    <t>Cureus</t>
    <phoneticPr fontId="23" type="noConversion"/>
  </si>
  <si>
    <t>e90436</t>
  </si>
  <si>
    <t>2025-Aug</t>
  </si>
  <si>
    <r>
      <rPr>
        <sz val="10"/>
        <color theme="1"/>
        <rFont val="新細明體"/>
        <family val="1"/>
        <charset val="136"/>
      </rPr>
      <t>其他</t>
    </r>
    <r>
      <rPr>
        <sz val="10"/>
        <color theme="1"/>
        <rFont val="Times New Roman"/>
        <family val="1"/>
      </rPr>
      <t>_ESCI</t>
    </r>
    <phoneticPr fontId="7" type="noConversion"/>
  </si>
  <si>
    <r>
      <rPr>
        <sz val="10"/>
        <color theme="1"/>
        <rFont val="新細明體"/>
        <family val="1"/>
        <charset val="136"/>
      </rPr>
      <t>其他</t>
    </r>
    <r>
      <rPr>
        <sz val="10"/>
        <color theme="1"/>
        <rFont val="Times New Roman"/>
        <family val="1"/>
      </rPr>
      <t>_ESCI</t>
    </r>
    <phoneticPr fontId="23" type="noConversion"/>
  </si>
  <si>
    <t>2168-8184</t>
  </si>
  <si>
    <t>https://doi.org/10.7759/cureus.90436</t>
    <phoneticPr fontId="23" type="noConversion"/>
  </si>
  <si>
    <t>文化創意與數位行銷學系  小計</t>
  </si>
  <si>
    <t>SCIE:1、SSCI:3、其他：1</t>
    <phoneticPr fontId="7" type="noConversion"/>
  </si>
  <si>
    <r>
      <rPr>
        <sz val="10"/>
        <color theme="1"/>
        <rFont val="微軟正黑體"/>
        <family val="2"/>
        <charset val="136"/>
      </rPr>
      <t>文化觀光產業學系</t>
    </r>
    <phoneticPr fontId="23" type="noConversion"/>
  </si>
  <si>
    <r>
      <rPr>
        <sz val="10"/>
        <color theme="1"/>
        <rFont val="微軟正黑體"/>
        <family val="2"/>
        <charset val="136"/>
      </rPr>
      <t>徐輔潔</t>
    </r>
    <phoneticPr fontId="23" type="noConversion"/>
  </si>
  <si>
    <r>
      <t xml:space="preserve">Liu, Jing*; </t>
    </r>
    <r>
      <rPr>
        <b/>
        <u/>
        <sz val="10"/>
        <color theme="1"/>
        <rFont val="Times New Roman"/>
        <family val="1"/>
      </rPr>
      <t>Hsu, Fu-Chieh</t>
    </r>
    <r>
      <rPr>
        <sz val="10"/>
        <color theme="1"/>
        <rFont val="Times New Roman"/>
        <family val="1"/>
      </rPr>
      <t>; Yu, Jing; Cao, Jie; Mai, Huiwen</t>
    </r>
    <phoneticPr fontId="23" type="noConversion"/>
  </si>
  <si>
    <t>When humble AI meets narcissistic customers: A terror management perspective</t>
  </si>
  <si>
    <t>INTERNATIONAL JOURNAL OF INFORMATION MANAGEMENT</t>
  </si>
  <si>
    <t>AUG</t>
  </si>
  <si>
    <t>ENGLAND</t>
  </si>
  <si>
    <t>0268-4012</t>
  </si>
  <si>
    <t>1873-4707</t>
  </si>
  <si>
    <r>
      <rPr>
        <sz val="10"/>
        <color theme="1"/>
        <rFont val="微軟正黑體"/>
        <family val="2"/>
        <charset val="136"/>
      </rPr>
      <t>徐輔潔</t>
    </r>
    <r>
      <rPr>
        <sz val="10"/>
        <color theme="1"/>
        <rFont val="Times New Roman"/>
        <family val="1"/>
      </rPr>
      <t>*</t>
    </r>
    <phoneticPr fontId="23" type="noConversion"/>
  </si>
  <si>
    <r>
      <t xml:space="preserve">Zhang, Yuqi; </t>
    </r>
    <r>
      <rPr>
        <b/>
        <u/>
        <sz val="10"/>
        <color theme="1"/>
        <rFont val="Times New Roman"/>
        <family val="1"/>
      </rPr>
      <t>Hsu, Fu-Chieh*</t>
    </r>
    <r>
      <rPr>
        <sz val="10"/>
        <color theme="1"/>
        <rFont val="Times New Roman"/>
        <family val="1"/>
      </rPr>
      <t>; Gao, Lihua</t>
    </r>
    <phoneticPr fontId="23" type="noConversion"/>
  </si>
  <si>
    <t>The role of social media in tourists' conformity and irrational food consumption: Implications for food waste</t>
  </si>
  <si>
    <t>INTERNATIONAL JOURNAL OF GASTRONOMY AND FOOD SCIENCE</t>
  </si>
  <si>
    <t>MAR</t>
  </si>
  <si>
    <t>NETHERLANDS</t>
    <phoneticPr fontId="7" type="noConversion"/>
  </si>
  <si>
    <t>NETHERLANDS</t>
    <phoneticPr fontId="23" type="noConversion"/>
  </si>
  <si>
    <t>1878-450X</t>
  </si>
  <si>
    <t>1878-4518</t>
  </si>
  <si>
    <r>
      <rPr>
        <sz val="10"/>
        <color theme="1"/>
        <rFont val="微軟正黑體"/>
        <family val="2"/>
        <charset val="136"/>
      </rPr>
      <t>文化觀光產業學系</t>
    </r>
  </si>
  <si>
    <r>
      <rPr>
        <sz val="10"/>
        <color theme="1"/>
        <rFont val="微軟正黑體"/>
        <family val="2"/>
        <charset val="136"/>
      </rPr>
      <t>馮祥勇</t>
    </r>
  </si>
  <si>
    <t>Hsiang-Yung Feng, Chien-Lung Tseng, Yung-Ching Lee</t>
  </si>
  <si>
    <t>The Particular and Universal in Cross-cultural Curricula in General Education: a Comparative Study of Students' Intercultural Sensitivity</t>
    <phoneticPr fontId="7" type="noConversion"/>
  </si>
  <si>
    <t>Revista de Cercetare si Interventie Sociala</t>
  </si>
  <si>
    <t>88</t>
    <phoneticPr fontId="7" type="noConversion"/>
  </si>
  <si>
    <t xml:space="preserve"> 23-37</t>
    <phoneticPr fontId="7" type="noConversion"/>
  </si>
  <si>
    <t>ROMANIA</t>
    <phoneticPr fontId="7" type="noConversion"/>
  </si>
  <si>
    <t>1583-3410</t>
    <phoneticPr fontId="7" type="noConversion"/>
  </si>
  <si>
    <t>1584-8397</t>
    <phoneticPr fontId="7" type="noConversion"/>
  </si>
  <si>
    <t>https://www.rcis.ro/en/current-issue/3315-the-particular-and-universal-in-cross-cultural-curricula-in-general-education-a-comparative-study-of-students-intercultural-sensitivity.html</t>
    <phoneticPr fontId="7" type="noConversion"/>
  </si>
  <si>
    <t>4</t>
    <phoneticPr fontId="7" type="noConversion"/>
  </si>
  <si>
    <r>
      <rPr>
        <sz val="10"/>
        <color theme="1"/>
        <rFont val="微軟正黑體"/>
        <family val="2"/>
        <charset val="136"/>
      </rPr>
      <t>馮祥勇、李詠青</t>
    </r>
  </si>
  <si>
    <r>
      <rPr>
        <sz val="10"/>
        <color theme="1"/>
        <rFont val="微軟正黑體"/>
        <family val="2"/>
        <charset val="136"/>
      </rPr>
      <t>觀賞運動賽事的體驗價值</t>
    </r>
    <r>
      <rPr>
        <sz val="10"/>
        <color theme="1"/>
        <rFont val="新細明體"/>
        <family val="1"/>
        <charset val="136"/>
      </rPr>
      <t>—</t>
    </r>
    <r>
      <rPr>
        <sz val="10"/>
        <color theme="1"/>
        <rFont val="微軟正黑體"/>
        <family val="2"/>
        <charset val="136"/>
      </rPr>
      <t>以</t>
    </r>
    <r>
      <rPr>
        <sz val="10"/>
        <color theme="1"/>
        <rFont val="Times New Roman"/>
        <family val="1"/>
      </rPr>
      <t xml:space="preserve">2024 </t>
    </r>
    <r>
      <rPr>
        <sz val="10"/>
        <color theme="1"/>
        <rFont val="微軟正黑體"/>
        <family val="2"/>
        <charset val="136"/>
      </rPr>
      <t>年世界棒球</t>
    </r>
    <r>
      <rPr>
        <sz val="10"/>
        <color theme="1"/>
        <rFont val="Times New Roman"/>
        <family val="1"/>
      </rPr>
      <t xml:space="preserve">12 </t>
    </r>
    <r>
      <rPr>
        <sz val="10"/>
        <color theme="1"/>
        <rFont val="微軟正黑體"/>
        <family val="2"/>
        <charset val="136"/>
      </rPr>
      <t>強賽冠軍戰為例</t>
    </r>
    <phoneticPr fontId="7" type="noConversion"/>
  </si>
  <si>
    <t xml:space="preserve">Journal of Sport, Leisure and Hospitality Research </t>
  </si>
  <si>
    <t>20</t>
    <phoneticPr fontId="7" type="noConversion"/>
  </si>
  <si>
    <t>20(2)</t>
  </si>
  <si>
    <t>1991-1692</t>
    <phoneticPr fontId="7" type="noConversion"/>
  </si>
  <si>
    <t>https://www.airitilibrary.com/Article/Detail/19911629-N202512250008-00006</t>
    <phoneticPr fontId="7" type="noConversion"/>
  </si>
  <si>
    <t>文化觀光產業學系  小計</t>
  </si>
  <si>
    <t>SCIE:1、SSCI:2、其他：1</t>
    <phoneticPr fontId="7" type="noConversion"/>
  </si>
  <si>
    <t>客家</t>
    <phoneticPr fontId="7" type="noConversion"/>
  </si>
  <si>
    <r>
      <rPr>
        <sz val="10"/>
        <color theme="1"/>
        <rFont val="微軟正黑體"/>
        <family val="2"/>
        <charset val="136"/>
      </rPr>
      <t>客家語言與傳播研究所</t>
    </r>
  </si>
  <si>
    <t>鄭明中</t>
    <phoneticPr fontId="7" type="noConversion"/>
  </si>
  <si>
    <r>
      <rPr>
        <b/>
        <u/>
        <sz val="10"/>
        <color theme="1"/>
        <rFont val="微軟正黑體"/>
        <family val="2"/>
        <charset val="136"/>
      </rPr>
      <t>鄭明中*</t>
    </r>
    <r>
      <rPr>
        <sz val="10"/>
        <color theme="1"/>
        <rFont val="微軟正黑體"/>
        <family val="2"/>
        <charset val="136"/>
      </rPr>
      <t>、謝富美、陳姿妤、張月珍</t>
    </r>
    <phoneticPr fontId="7" type="noConversion"/>
  </si>
  <si>
    <t>東勢客家話單字調聲學分析：三種標準化公式的比較</t>
    <phoneticPr fontId="7" type="noConversion"/>
  </si>
  <si>
    <r>
      <t xml:space="preserve">Bulletin of Chinese Studies of National Kaohsiung Normal University
</t>
    </r>
    <r>
      <rPr>
        <sz val="10"/>
        <color theme="1"/>
        <rFont val="新細明體"/>
        <family val="1"/>
        <charset val="136"/>
      </rPr>
      <t>高雄師大國文學報</t>
    </r>
    <phoneticPr fontId="7" type="noConversion"/>
  </si>
  <si>
    <t>42</t>
  </si>
  <si>
    <t>台灣</t>
    <phoneticPr fontId="7" type="noConversion"/>
  </si>
  <si>
    <t>2311-8644</t>
    <phoneticPr fontId="7" type="noConversion"/>
  </si>
  <si>
    <t>https://www.airitilibrary.com/Publication/Information?publicationID=18164692&amp;type=%E6%9C%9F%E5%88%8A&amp;tabName=2&amp;publisherID=389&amp;SessionID=</t>
    <phoneticPr fontId="7" type="noConversion"/>
  </si>
  <si>
    <r>
      <rPr>
        <sz val="10"/>
        <color theme="1"/>
        <rFont val="微軟正黑體"/>
        <family val="2"/>
        <charset val="136"/>
      </rPr>
      <t>鄭明中</t>
    </r>
  </si>
  <si>
    <r>
      <rPr>
        <b/>
        <u/>
        <sz val="10"/>
        <color theme="1"/>
        <rFont val="微軟正黑體"/>
        <family val="2"/>
        <charset val="136"/>
      </rPr>
      <t>鄭明中</t>
    </r>
    <r>
      <rPr>
        <b/>
        <u/>
        <sz val="10"/>
        <color theme="1"/>
        <rFont val="Times New Roman"/>
        <family val="1"/>
      </rPr>
      <t>*</t>
    </r>
    <phoneticPr fontId="7" type="noConversion"/>
  </si>
  <si>
    <r>
      <rPr>
        <sz val="10"/>
        <color theme="1"/>
        <rFont val="微軟正黑體"/>
        <family val="2"/>
        <charset val="136"/>
      </rPr>
      <t>苗栗四縣客家話單字調</t>
    </r>
    <r>
      <rPr>
        <sz val="10"/>
        <color theme="1"/>
        <rFont val="Times New Roman"/>
        <family val="1"/>
      </rPr>
      <t>LZ</t>
    </r>
    <r>
      <rPr>
        <sz val="10"/>
        <color theme="1"/>
        <rFont val="微軟正黑體"/>
        <family val="2"/>
        <charset val="136"/>
      </rPr>
      <t>值轉換聲學分析</t>
    </r>
    <phoneticPr fontId="7" type="noConversion"/>
  </si>
  <si>
    <r>
      <t xml:space="preserve">Journal of Humanities Studies
</t>
    </r>
    <r>
      <rPr>
        <sz val="10"/>
        <color theme="1"/>
        <rFont val="新細明體"/>
        <family val="1"/>
        <charset val="136"/>
      </rPr>
      <t>國立臺南大學「人文研究學報」</t>
    </r>
    <phoneticPr fontId="7" type="noConversion"/>
  </si>
  <si>
    <t>59</t>
    <phoneticPr fontId="7" type="noConversion"/>
  </si>
  <si>
    <t xml:space="preserve"> 43-66</t>
    <phoneticPr fontId="7" type="noConversion"/>
  </si>
  <si>
    <t>10</t>
  </si>
  <si>
    <t>2411-9504</t>
    <phoneticPr fontId="7" type="noConversion"/>
  </si>
  <si>
    <t>https://liberal.nutn.edu.tw/userfiles/59%E4%BA%BA%E6%96%87-%E7%AC%AC%E4%B8%89%E7%AF%87.pdf</t>
    <phoneticPr fontId="7" type="noConversion"/>
  </si>
  <si>
    <t>3</t>
  </si>
  <si>
    <r>
      <rPr>
        <b/>
        <u/>
        <sz val="10"/>
        <color theme="1"/>
        <rFont val="微軟正黑體"/>
        <family val="2"/>
        <charset val="136"/>
      </rPr>
      <t>鄭明中*</t>
    </r>
    <r>
      <rPr>
        <sz val="10"/>
        <color theme="1"/>
        <rFont val="微軟正黑體"/>
        <family val="2"/>
        <charset val="136"/>
      </rPr>
      <t>、李昱芳</t>
    </r>
    <phoneticPr fontId="7" type="noConversion"/>
  </si>
  <si>
    <t>苗栗四縣客家話單字調與陰平變調之聲學分析</t>
    <phoneticPr fontId="7" type="noConversion"/>
  </si>
  <si>
    <r>
      <t xml:space="preserve">NCUE Journal of Humanities
</t>
    </r>
    <r>
      <rPr>
        <sz val="10"/>
        <color theme="1"/>
        <rFont val="新細明體"/>
        <family val="1"/>
        <charset val="136"/>
      </rPr>
      <t>國立彰化師範大學文學院學報</t>
    </r>
    <phoneticPr fontId="7" type="noConversion"/>
  </si>
  <si>
    <t>32</t>
    <phoneticPr fontId="7" type="noConversion"/>
  </si>
  <si>
    <t>67-110</t>
    <phoneticPr fontId="7" type="noConversion"/>
  </si>
  <si>
    <t>11</t>
  </si>
  <si>
    <t>2305-9761</t>
    <phoneticPr fontId="7" type="noConversion"/>
  </si>
  <si>
    <t>https://www.airitilibrary.com/Article/Detail/P20130308005-N202512020011-00004</t>
    <phoneticPr fontId="7" type="noConversion"/>
  </si>
  <si>
    <t>4</t>
  </si>
  <si>
    <r>
      <rPr>
        <b/>
        <u/>
        <sz val="10"/>
        <color theme="1"/>
        <rFont val="微軟正黑體"/>
        <family val="2"/>
        <charset val="136"/>
      </rPr>
      <t>鄭明中*</t>
    </r>
    <r>
      <rPr>
        <sz val="10"/>
        <color theme="1"/>
        <rFont val="微軟正黑體"/>
        <family val="2"/>
        <charset val="136"/>
      </rPr>
      <t>、張月珍</t>
    </r>
    <phoneticPr fontId="7" type="noConversion"/>
  </si>
  <si>
    <t>從臺灣四縣客家話聲調聲學分析再論五度標調法的人為主觀性</t>
    <phoneticPr fontId="7" type="noConversion"/>
  </si>
  <si>
    <r>
      <t xml:space="preserve">Journal of Pingtong University: Liberal Arts and Social Sciences
</t>
    </r>
    <r>
      <rPr>
        <sz val="10"/>
        <color theme="1"/>
        <rFont val="新細明體"/>
        <family val="1"/>
        <charset val="136"/>
      </rPr>
      <t>屏東大學學報</t>
    </r>
    <r>
      <rPr>
        <sz val="10"/>
        <color theme="1"/>
        <rFont val="Times New Roman"/>
        <family val="1"/>
      </rPr>
      <t>-</t>
    </r>
    <r>
      <rPr>
        <sz val="10"/>
        <color theme="1"/>
        <rFont val="新細明體"/>
        <family val="1"/>
        <charset val="136"/>
      </rPr>
      <t>人文社會類</t>
    </r>
    <phoneticPr fontId="7" type="noConversion"/>
  </si>
  <si>
    <t>10</t>
    <phoneticPr fontId="7" type="noConversion"/>
  </si>
  <si>
    <t>10: 1-30</t>
  </si>
  <si>
    <t>08</t>
  </si>
  <si>
    <t>2518-8879</t>
    <phoneticPr fontId="7" type="noConversion"/>
  </si>
  <si>
    <t>https://www.airitilibrary.com/Article/Detail/P20170110001-N202512240008-00001</t>
    <phoneticPr fontId="7" type="noConversion"/>
  </si>
  <si>
    <t>客家語言與傳播研究所  小計</t>
  </si>
  <si>
    <t>其他：4</t>
    <phoneticPr fontId="7" type="noConversion"/>
  </si>
  <si>
    <r>
      <rPr>
        <sz val="10"/>
        <color theme="1"/>
        <rFont val="微軟正黑體"/>
        <family val="2"/>
        <charset val="136"/>
      </rPr>
      <t>理工</t>
    </r>
    <phoneticPr fontId="7" type="noConversion"/>
  </si>
  <si>
    <r>
      <rPr>
        <sz val="10"/>
        <color theme="1"/>
        <rFont val="微軟正黑體"/>
        <family val="2"/>
        <charset val="136"/>
      </rPr>
      <t>理工</t>
    </r>
    <phoneticPr fontId="23" type="noConversion"/>
  </si>
  <si>
    <r>
      <rPr>
        <sz val="10"/>
        <color theme="1"/>
        <rFont val="微軟正黑體"/>
        <family val="2"/>
        <charset val="136"/>
      </rPr>
      <t>土木與防災工程學系</t>
    </r>
    <phoneticPr fontId="23" type="noConversion"/>
  </si>
  <si>
    <r>
      <rPr>
        <sz val="10"/>
        <color theme="1"/>
        <rFont val="Arial"/>
        <family val="2"/>
      </rPr>
      <t>王承德</t>
    </r>
  </si>
  <si>
    <r>
      <t xml:space="preserve">Hsu, Chia-Feng*; Huang, Chih-Hsiung; Li, Yeou-Fong; Chen, Shong-Loong; </t>
    </r>
    <r>
      <rPr>
        <b/>
        <u/>
        <sz val="10"/>
        <color theme="1"/>
        <rFont val="Times New Roman"/>
        <family val="1"/>
      </rPr>
      <t>Wang, Cheng-Der</t>
    </r>
    <phoneticPr fontId="23" type="noConversion"/>
  </si>
  <si>
    <t>Three-Dimensional Seismic Analysis of Symmetrical Double-O-Tube Shield Tunnel</t>
  </si>
  <si>
    <t>SYMMETRY-BASEL</t>
  </si>
  <si>
    <t>MAY 8</t>
  </si>
  <si>
    <t>2073-8994</t>
  </si>
  <si>
    <r>
      <rPr>
        <sz val="10"/>
        <color theme="1"/>
        <rFont val="微軟正黑體"/>
        <family val="2"/>
        <charset val="136"/>
      </rPr>
      <t>吳祥禎</t>
    </r>
    <r>
      <rPr>
        <sz val="10"/>
        <color theme="1"/>
        <rFont val="Times New Roman"/>
        <family val="1"/>
      </rPr>
      <t xml:space="preserve">*
</t>
    </r>
    <r>
      <rPr>
        <sz val="10"/>
        <color theme="1"/>
        <rFont val="細明體"/>
        <family val="3"/>
        <charset val="136"/>
      </rPr>
      <t>王承德</t>
    </r>
    <phoneticPr fontId="23" type="noConversion"/>
  </si>
  <si>
    <r>
      <rPr>
        <b/>
        <u/>
        <sz val="10"/>
        <color theme="1"/>
        <rFont val="Times New Roman"/>
        <family val="1"/>
      </rPr>
      <t>Wu, Shiang-Jen*</t>
    </r>
    <r>
      <rPr>
        <sz val="10"/>
        <color theme="1"/>
        <rFont val="Times New Roman"/>
        <family val="1"/>
      </rPr>
      <t xml:space="preserve">; Chen, Syue-Rou; </t>
    </r>
    <r>
      <rPr>
        <b/>
        <u/>
        <sz val="10"/>
        <color theme="1"/>
        <rFont val="Times New Roman"/>
        <family val="1"/>
      </rPr>
      <t>Wang, Cheng-Der</t>
    </r>
    <phoneticPr fontId="23" type="noConversion"/>
  </si>
  <si>
    <t>Modeling ANN-Based Estimations of Probabilistic-Based Failure Soil Depths for Rainfall-Induced Shallow Landslides Due to Uncertainties in Rainfall Factors</t>
  </si>
  <si>
    <t>GEOSCIENCES</t>
  </si>
  <si>
    <t>MAR 1</t>
  </si>
  <si>
    <t>2076-3263</t>
  </si>
  <si>
    <t>理工</t>
    <phoneticPr fontId="7" type="noConversion"/>
  </si>
  <si>
    <r>
      <rPr>
        <sz val="10"/>
        <color theme="1"/>
        <rFont val="微軟正黑體"/>
        <family val="2"/>
        <charset val="136"/>
      </rPr>
      <t>土木與防災工程學系</t>
    </r>
  </si>
  <si>
    <r>
      <rPr>
        <sz val="10"/>
        <color theme="1"/>
        <rFont val="微軟正黑體"/>
        <family val="2"/>
        <charset val="136"/>
      </rPr>
      <t>柳文成</t>
    </r>
  </si>
  <si>
    <r>
      <t xml:space="preserve">Huang, Wei-Che, </t>
    </r>
    <r>
      <rPr>
        <b/>
        <u/>
        <sz val="10"/>
        <color theme="1"/>
        <rFont val="Times New Roman"/>
        <family val="1"/>
      </rPr>
      <t>Wen-Cheng Liu</t>
    </r>
    <r>
      <rPr>
        <sz val="10"/>
        <color theme="1"/>
        <rFont val="Times New Roman"/>
        <family val="1"/>
      </rPr>
      <t>*, Xin-Yan Yang, Hong-Xian Wu</t>
    </r>
    <phoneticPr fontId="7" type="noConversion"/>
  </si>
  <si>
    <t>Evaluation of Different Deep Learning Networks for Measuring Water Levels in Channels: A Comparison of Semantic Segmentation and Object Detection</t>
    <phoneticPr fontId="7" type="noConversion"/>
  </si>
  <si>
    <r>
      <t xml:space="preserve">Taiwan Water Conservancy
</t>
    </r>
    <r>
      <rPr>
        <sz val="10"/>
        <color theme="1"/>
        <rFont val="新細明體"/>
        <family val="1"/>
        <charset val="136"/>
      </rPr>
      <t>臺灣水利</t>
    </r>
    <phoneticPr fontId="7" type="noConversion"/>
  </si>
  <si>
    <t>73</t>
    <phoneticPr fontId="7" type="noConversion"/>
  </si>
  <si>
    <t>45-62</t>
    <phoneticPr fontId="7" type="noConversion"/>
  </si>
  <si>
    <t xml:space="preserve">EI
</t>
  </si>
  <si>
    <t>Taiwan</t>
    <phoneticPr fontId="23" type="noConversion"/>
  </si>
  <si>
    <t>0492-1550</t>
    <phoneticPr fontId="7" type="noConversion"/>
  </si>
  <si>
    <t>https://twc1953.aerc.org.tw/doi/10.6937/TWC.202503_73(1).0004.pdf</t>
    <phoneticPr fontId="7" type="noConversion"/>
  </si>
  <si>
    <r>
      <rPr>
        <sz val="10"/>
        <color theme="1"/>
        <rFont val="微軟正黑體"/>
        <family val="2"/>
        <charset val="136"/>
      </rPr>
      <t>柳鴻明、黃偉哲、柳文成</t>
    </r>
    <r>
      <rPr>
        <sz val="10"/>
        <color theme="1"/>
        <rFont val="Times New Roman"/>
        <family val="1"/>
      </rPr>
      <t>*</t>
    </r>
  </si>
  <si>
    <t>氣候變遷下苗栗縣極端降雨之淹水風險評估與調適策略</t>
    <phoneticPr fontId="7" type="noConversion"/>
  </si>
  <si>
    <r>
      <rPr>
        <sz val="10"/>
        <color theme="1"/>
        <rFont val="微軟正黑體"/>
        <family val="2"/>
        <charset val="136"/>
      </rPr>
      <t>中國土木水利學刊</t>
    </r>
  </si>
  <si>
    <t>37</t>
    <phoneticPr fontId="7" type="noConversion"/>
  </si>
  <si>
    <t>7</t>
    <phoneticPr fontId="7" type="noConversion"/>
  </si>
  <si>
    <t>551-560</t>
    <phoneticPr fontId="7" type="noConversion"/>
  </si>
  <si>
    <t>EI</t>
    <phoneticPr fontId="7" type="noConversion"/>
  </si>
  <si>
    <t>1015-5856</t>
    <phoneticPr fontId="7" type="noConversion"/>
  </si>
  <si>
    <t>https://www.airitilibrary.com/Article/Detail/10155856-N202601150005-00011</t>
    <phoneticPr fontId="7" type="noConversion"/>
  </si>
  <si>
    <r>
      <rPr>
        <sz val="10"/>
        <color theme="1"/>
        <rFont val="微軟正黑體"/>
        <family val="2"/>
        <charset val="136"/>
      </rPr>
      <t>柳文成</t>
    </r>
    <r>
      <rPr>
        <sz val="10"/>
        <color theme="1"/>
        <rFont val="Times New Roman"/>
        <family val="1"/>
      </rPr>
      <t>*</t>
    </r>
    <phoneticPr fontId="23" type="noConversion"/>
  </si>
  <si>
    <r>
      <t xml:space="preserve">Huang, Wei-Che; Luo, Yi-Shan; </t>
    </r>
    <r>
      <rPr>
        <b/>
        <u/>
        <sz val="10"/>
        <color theme="1"/>
        <rFont val="Times New Roman"/>
        <family val="1"/>
      </rPr>
      <t>Liu, Wen-Cheng*</t>
    </r>
    <r>
      <rPr>
        <sz val="10"/>
        <color theme="1"/>
        <rFont val="Times New Roman"/>
        <family val="1"/>
      </rPr>
      <t>; Liu, Hong-Ming</t>
    </r>
    <phoneticPr fontId="23" type="noConversion"/>
  </si>
  <si>
    <t>Deep Learning-Based Crack Detection on Cultural Heritage Surfaces</t>
  </si>
  <si>
    <t>JUL 15</t>
  </si>
  <si>
    <r>
      <rPr>
        <b/>
        <sz val="10"/>
        <color theme="1"/>
        <rFont val="微軟正黑體"/>
        <family val="2"/>
        <charset val="136"/>
      </rPr>
      <t>柳文成</t>
    </r>
    <r>
      <rPr>
        <b/>
        <sz val="10"/>
        <color theme="1"/>
        <rFont val="Times New Roman"/>
        <family val="1"/>
      </rPr>
      <t>*</t>
    </r>
    <phoneticPr fontId="23" type="noConversion"/>
  </si>
  <si>
    <r>
      <t>Huang, Wei-Che;</t>
    </r>
    <r>
      <rPr>
        <b/>
        <u/>
        <sz val="10"/>
        <color theme="1"/>
        <rFont val="Times New Roman"/>
        <family val="1"/>
      </rPr>
      <t xml:space="preserve"> Liu, Wen-Cheng*</t>
    </r>
    <r>
      <rPr>
        <sz val="10"/>
        <color theme="1"/>
        <rFont val="Times New Roman"/>
        <family val="1"/>
      </rPr>
      <t>; Liu, Hong-Ming</t>
    </r>
    <phoneticPr fontId="23" type="noConversion"/>
  </si>
  <si>
    <t>Uncertainty Analysis of Overflow Due to Sea Dike Failure During Typhoon Events</t>
  </si>
  <si>
    <t>JOURNAL OF MARINE SCIENCE AND ENGINEERING</t>
  </si>
  <si>
    <t>MAR 14</t>
  </si>
  <si>
    <t>2077-1312</t>
  </si>
  <si>
    <r>
      <rPr>
        <sz val="10"/>
        <color theme="1"/>
        <rFont val="Arial"/>
        <family val="2"/>
      </rPr>
      <t>楊哲銘</t>
    </r>
  </si>
  <si>
    <r>
      <t xml:space="preserve">Wang, Kai-Shyr; Chao, Wei-An*; </t>
    </r>
    <r>
      <rPr>
        <b/>
        <u/>
        <sz val="10"/>
        <color theme="1"/>
        <rFont val="Times New Roman"/>
        <family val="1"/>
      </rPr>
      <t>Yang, Che-Ming</t>
    </r>
    <r>
      <rPr>
        <sz val="10"/>
        <color theme="1"/>
        <rFont val="Times New Roman"/>
        <family val="1"/>
      </rPr>
      <t>; Lai, Tz-Shin; Wu, Yih-Min</t>
    </r>
    <phoneticPr fontId="23" type="noConversion"/>
  </si>
  <si>
    <t>Fast report: near-real-time assessment of the ML6.4 Dapu earthquake-induced landslides</t>
  </si>
  <si>
    <t>TERRESTRIAL ATMOSPHERIC AND OCEANIC SCIENCES</t>
  </si>
  <si>
    <t>DEC</t>
  </si>
  <si>
    <t>1017-0839</t>
  </si>
  <si>
    <t>2311-7680</t>
  </si>
  <si>
    <r>
      <rPr>
        <sz val="10"/>
        <color theme="1"/>
        <rFont val="微軟正黑體"/>
        <family val="2"/>
        <charset val="136"/>
      </rPr>
      <t>楊哲銘</t>
    </r>
    <phoneticPr fontId="23" type="noConversion"/>
  </si>
  <si>
    <r>
      <t>Chang, Jui-Ming;</t>
    </r>
    <r>
      <rPr>
        <b/>
        <u/>
        <sz val="10"/>
        <color theme="1"/>
        <rFont val="Times New Roman"/>
        <family val="1"/>
      </rPr>
      <t xml:space="preserve"> Yang, Che-Ming*</t>
    </r>
    <r>
      <rPr>
        <sz val="10"/>
        <color theme="1"/>
        <rFont val="Times New Roman"/>
        <family val="1"/>
      </rPr>
      <t>; Chao, Wei-An; Ku, Chin-Shang; Huang, Ming-Wan; Hsieh, Tung-Chou; Hung, Chi-Yao</t>
    </r>
    <phoneticPr fontId="23" type="noConversion"/>
  </si>
  <si>
    <t>Unraveling landslide failure mechanisms with seismic signal analysis for enhanced pre-survey understanding</t>
  </si>
  <si>
    <t>NATURAL HAZARDS AND EARTH SYSTEM SCIENCES</t>
  </si>
  <si>
    <t>451-466</t>
  </si>
  <si>
    <t>FEB 3</t>
  </si>
  <si>
    <t>1561-8633</t>
  </si>
  <si>
    <t>1684-9981</t>
  </si>
  <si>
    <t>土木與防災工程學系  小計</t>
  </si>
  <si>
    <t>SCIE:5、EI:2、其他：1</t>
    <phoneticPr fontId="7" type="noConversion"/>
  </si>
  <si>
    <t>理工</t>
  </si>
  <si>
    <t>工程轉譯醫學國際碩士學位學程</t>
  </si>
  <si>
    <t>工程轉譯醫學國際碩士學位學程  小計</t>
  </si>
  <si>
    <r>
      <rPr>
        <sz val="10"/>
        <color theme="1"/>
        <rFont val="微軟正黑體"/>
        <family val="2"/>
        <charset val="136"/>
      </rPr>
      <t>化學工程學系</t>
    </r>
    <phoneticPr fontId="23" type="noConversion"/>
  </si>
  <si>
    <r>
      <rPr>
        <sz val="10"/>
        <color theme="1"/>
        <rFont val="微軟正黑體"/>
        <family val="2"/>
        <charset val="136"/>
      </rPr>
      <t>林子楓</t>
    </r>
    <phoneticPr fontId="23" type="noConversion"/>
  </si>
  <si>
    <r>
      <rPr>
        <b/>
        <u/>
        <sz val="10"/>
        <color theme="1"/>
        <rFont val="Times New Roman"/>
        <family val="1"/>
      </rPr>
      <t>Lin, Tz-Feng</t>
    </r>
    <r>
      <rPr>
        <sz val="10"/>
        <color theme="1"/>
        <rFont val="Times New Roman"/>
        <family val="1"/>
      </rPr>
      <t>; Chang, Yin-Hsuan; Hsieh, Ting-Hung; Lu, Shu-Chi; Lin, Ting-Han; Yu, Hao-Yun; Wu, Ming-Chung*</t>
    </r>
    <phoneticPr fontId="23" type="noConversion"/>
  </si>
  <si>
    <r>
      <t>Carbazole-functionalized nanocomposite fibers for sensitive alcohol vapor detection</t>
    </r>
    <r>
      <rPr>
        <sz val="10"/>
        <color theme="1"/>
        <rFont val="新細明體"/>
        <family val="1"/>
        <charset val="136"/>
      </rPr>
      <t>☆</t>
    </r>
  </si>
  <si>
    <t>SURFACE &amp; COATINGS TECHNOLOGY</t>
  </si>
  <si>
    <t>DEC 15</t>
  </si>
  <si>
    <t>0257-8972</t>
  </si>
  <si>
    <t>1879-3347</t>
  </si>
  <si>
    <r>
      <rPr>
        <sz val="10"/>
        <color theme="1"/>
        <rFont val="Arial"/>
        <family val="2"/>
      </rPr>
      <t>林永昇</t>
    </r>
  </si>
  <si>
    <r>
      <t xml:space="preserve">Lee, Pee-Yew; </t>
    </r>
    <r>
      <rPr>
        <b/>
        <u/>
        <sz val="10"/>
        <color theme="1"/>
        <rFont val="Times New Roman"/>
        <family val="1"/>
      </rPr>
      <t>Lin, Yung-Sheng</t>
    </r>
    <r>
      <rPr>
        <sz val="10"/>
        <color theme="1"/>
        <rFont val="Times New Roman"/>
        <family val="1"/>
      </rPr>
      <t>; Hsieh, Fan-Chun*; Huang, Chien-Yao; Lu, Yen-Pei</t>
    </r>
    <phoneticPr fontId="23" type="noConversion"/>
  </si>
  <si>
    <t>Effects of Chitosan Addition on Mechanical, Surface, and Antibacterial Properties of Three-Dimensional-Printed Photopolymers</t>
    <phoneticPr fontId="7" type="noConversion"/>
  </si>
  <si>
    <t>JOURNAL OF MANUFACTURING SCIENCE AND ENGINEERING-TRANSACTIONS OF THE ASME</t>
  </si>
  <si>
    <t>JUL 1</t>
  </si>
  <si>
    <t>1087-1357</t>
  </si>
  <si>
    <t>1528-8935</t>
  </si>
  <si>
    <r>
      <rPr>
        <sz val="10"/>
        <color theme="1"/>
        <rFont val="微軟正黑體"/>
        <family val="2"/>
        <charset val="136"/>
      </rPr>
      <t>林永昇</t>
    </r>
    <phoneticPr fontId="23" type="noConversion"/>
  </si>
  <si>
    <r>
      <rPr>
        <b/>
        <u/>
        <sz val="10"/>
        <color theme="1"/>
        <rFont val="Times New Roman"/>
        <family val="1"/>
      </rPr>
      <t>Lin, Yung-Sheng</t>
    </r>
    <r>
      <rPr>
        <sz val="10"/>
        <color theme="1"/>
        <rFont val="Times New Roman"/>
        <family val="1"/>
      </rPr>
      <t>; Dong, Yu-Sin; Chang, Hsiu-Ju; Chen, Cheng-You; Yang, Yih-Pey*</t>
    </r>
    <phoneticPr fontId="23" type="noConversion"/>
  </si>
  <si>
    <t>Effects of Silver and Gold Nanoparticles with Varying Spacer Lengths on Fluorescence Photobleaching</t>
  </si>
  <si>
    <t>CHEMISTRYSELECT</t>
  </si>
  <si>
    <t>e02479</t>
  </si>
  <si>
    <t>MAY 6</t>
  </si>
  <si>
    <t>2365-6549</t>
  </si>
  <si>
    <r>
      <t xml:space="preserve">Lee, Pee-Yew; Lu, Guo-Hao; Bai, Yi-Hong; Chen, Cheng-You; Wu, Li-Yan; Weng, Chun-Jen*; Huang, Hung Ji*; </t>
    </r>
    <r>
      <rPr>
        <b/>
        <u/>
        <sz val="10"/>
        <color theme="1"/>
        <rFont val="Times New Roman"/>
        <family val="1"/>
      </rPr>
      <t>Lin, Yung-Sheng</t>
    </r>
    <phoneticPr fontId="23" type="noConversion"/>
  </si>
  <si>
    <t>Hyperspectral Analysis of Silicon Nanowires Manufactured Through Metal-Assisted Chemical Etching</t>
  </si>
  <si>
    <t>FEB 1</t>
  </si>
  <si>
    <r>
      <rPr>
        <sz val="10"/>
        <color theme="1"/>
        <rFont val="微軟正黑體"/>
        <family val="2"/>
        <charset val="136"/>
      </rPr>
      <t>化學工程學系</t>
    </r>
  </si>
  <si>
    <r>
      <rPr>
        <sz val="10"/>
        <color theme="1"/>
        <rFont val="微軟正黑體"/>
        <family val="2"/>
        <charset val="136"/>
      </rPr>
      <t>林永昇</t>
    </r>
  </si>
  <si>
    <r>
      <t>Chih-Ming Lin, Po-Jui Chou, Cheng-You Chen, Yeun-Tsong Chang,</t>
    </r>
    <r>
      <rPr>
        <b/>
        <u/>
        <sz val="10"/>
        <color theme="1"/>
        <rFont val="Times New Roman"/>
        <family val="1"/>
      </rPr>
      <t xml:space="preserve"> Yung-Sheng Lin</t>
    </r>
    <r>
      <rPr>
        <sz val="10"/>
        <color theme="1"/>
        <rFont val="Times New Roman"/>
        <family val="1"/>
      </rPr>
      <t>*</t>
    </r>
    <phoneticPr fontId="7" type="noConversion"/>
  </si>
  <si>
    <t>Lavender and hops essential oils inhibit monoacylglycerol lipase through an uncompetitive kinetic mechanism</t>
    <phoneticPr fontId="7" type="noConversion"/>
  </si>
  <si>
    <t>Journal of Molecular Liquids</t>
    <phoneticPr fontId="7" type="noConversion"/>
  </si>
  <si>
    <t>421</t>
    <phoneticPr fontId="7" type="noConversion"/>
  </si>
  <si>
    <t>126883</t>
    <phoneticPr fontId="7" type="noConversion"/>
  </si>
  <si>
    <t>SCIE</t>
    <phoneticPr fontId="7" type="noConversion"/>
  </si>
  <si>
    <t>0167-7322</t>
    <phoneticPr fontId="7" type="noConversion"/>
  </si>
  <si>
    <t>1873-3166</t>
    <phoneticPr fontId="7" type="noConversion"/>
  </si>
  <si>
    <t>https://doi.org/10.1016/j.molliq.2025.126883</t>
    <phoneticPr fontId="7" type="noConversion"/>
  </si>
  <si>
    <t xml:space="preserve">Cheng-Kun He, Ming-Chun Hung, Chong-Hao Hxu, Yi-Hsien Hsieh, Yung-Sheng Lin* </t>
  </si>
  <si>
    <t>Pitfalls in measuring solution toxicity using the level of bioluminescence inhibition in Aliivibrio fischeri</t>
    <phoneticPr fontId="7" type="noConversion"/>
  </si>
  <si>
    <t>COMPARATIVE BIOCHEMISTRY AND PHYSIOLOGY C-TOXICOLOGY &amp; PHARMACOLOGY</t>
    <phoneticPr fontId="7" type="noConversion"/>
  </si>
  <si>
    <t>287</t>
    <phoneticPr fontId="7" type="noConversion"/>
  </si>
  <si>
    <t>110067</t>
    <phoneticPr fontId="7" type="noConversion"/>
  </si>
  <si>
    <t>1532-0456</t>
    <phoneticPr fontId="7" type="noConversion"/>
  </si>
  <si>
    <t>1878-1659</t>
    <phoneticPr fontId="7" type="noConversion"/>
  </si>
  <si>
    <t>https://doi.org/10.1016/j.cbpc.2024.110067</t>
    <phoneticPr fontId="7" type="noConversion"/>
  </si>
  <si>
    <r>
      <rPr>
        <sz val="10"/>
        <color theme="1"/>
        <rFont val="微軟正黑體"/>
        <family val="2"/>
        <charset val="136"/>
      </rPr>
      <t>林永昇
陳郁君</t>
    </r>
    <phoneticPr fontId="23" type="noConversion"/>
  </si>
  <si>
    <r>
      <rPr>
        <b/>
        <u/>
        <sz val="10"/>
        <color theme="1"/>
        <rFont val="Times New Roman"/>
        <family val="1"/>
      </rPr>
      <t>Lin, Yung-Sheng</t>
    </r>
    <r>
      <rPr>
        <sz val="10"/>
        <color theme="1"/>
        <rFont val="Times New Roman"/>
        <family val="1"/>
      </rPr>
      <t xml:space="preserve">; Huang, Hung Ji; Wu, Chi-Wei; Chiang, Yu-Chen; </t>
    </r>
    <r>
      <rPr>
        <b/>
        <u/>
        <sz val="10"/>
        <color theme="1"/>
        <rFont val="Times New Roman"/>
        <family val="1"/>
      </rPr>
      <t>Chen, Yu-Chun</t>
    </r>
    <r>
      <rPr>
        <sz val="10"/>
        <color theme="1"/>
        <rFont val="Times New Roman"/>
        <family val="1"/>
      </rPr>
      <t>; Chen, Cheng-You; Chen, Chih-Jung*</t>
    </r>
    <phoneticPr fontId="23" type="noConversion"/>
  </si>
  <si>
    <t>Applications of sea urchin-like platinum nanoparticles for gene detection</t>
  </si>
  <si>
    <t>APPLIED SURFACE SCIENCE ADVANCES</t>
  </si>
  <si>
    <t>2666-5239</t>
  </si>
  <si>
    <r>
      <rPr>
        <sz val="10"/>
        <color theme="1"/>
        <rFont val="微軟正黑體"/>
        <family val="2"/>
        <charset val="136"/>
      </rPr>
      <t>林永昇</t>
    </r>
    <r>
      <rPr>
        <sz val="10"/>
        <color theme="1"/>
        <rFont val="Times New Roman"/>
        <family val="1"/>
      </rPr>
      <t>*</t>
    </r>
    <phoneticPr fontId="23" type="noConversion"/>
  </si>
  <si>
    <r>
      <t xml:space="preserve">Liao, Chiu-Hsun; Fu, Hong-Xuan; Tu, Kai-Hsiang; Zheng, Ji-Hong; Shih, Chia-Hung; </t>
    </r>
    <r>
      <rPr>
        <b/>
        <u/>
        <sz val="10"/>
        <color theme="1"/>
        <rFont val="Times New Roman"/>
        <family val="1"/>
      </rPr>
      <t>Lin, Yung-Sheng*</t>
    </r>
    <phoneticPr fontId="23" type="noConversion"/>
  </si>
  <si>
    <t>Impacts of extraction solvents and processing techniques on phytochemical composition and antioxidant property of mulberry (Morus spp.) leaves</t>
  </si>
  <si>
    <t>COGENT FOOD &amp; AGRICULTURE</t>
  </si>
  <si>
    <t>DEC 31</t>
  </si>
  <si>
    <t>2331-1932</t>
  </si>
  <si>
    <r>
      <rPr>
        <sz val="10"/>
        <color theme="1"/>
        <rFont val="微軟正黑體"/>
        <family val="2"/>
        <charset val="136"/>
      </rPr>
      <t>林裕軒</t>
    </r>
    <phoneticPr fontId="23" type="noConversion"/>
  </si>
  <si>
    <r>
      <rPr>
        <b/>
        <u/>
        <sz val="10"/>
        <color theme="1"/>
        <rFont val="Times New Roman"/>
        <family val="1"/>
      </rPr>
      <t>Lin, Yu-Hsuan</t>
    </r>
    <r>
      <rPr>
        <sz val="10"/>
        <color theme="1"/>
        <rFont val="Times New Roman"/>
        <family val="1"/>
      </rPr>
      <t>; Chen, Yu-Chung; Sahare, Aditya; Lai, Yi-Cheng; Su, Chun-Jen; Tsai, Jing-Cherng; Yamamoto, Katsuhiro*; Chen, Hsin-Lung*</t>
    </r>
    <phoneticPr fontId="23" type="noConversion"/>
  </si>
  <si>
    <t>Interface densification in a microphase-separated diblock copolymer resolved by small-angle X-ray scattering</t>
  </si>
  <si>
    <t>JOURNAL OF APPLIED CRYSTALLOGRAPHY</t>
  </si>
  <si>
    <t>part.3</t>
    <phoneticPr fontId="23" type="noConversion"/>
  </si>
  <si>
    <t>869-878</t>
  </si>
  <si>
    <t>JUN</t>
  </si>
  <si>
    <t>1600-5767</t>
  </si>
  <si>
    <r>
      <t>Sahare, Aditya;</t>
    </r>
    <r>
      <rPr>
        <b/>
        <u/>
        <sz val="10"/>
        <color theme="1"/>
        <rFont val="Times New Roman"/>
        <family val="1"/>
      </rPr>
      <t xml:space="preserve"> Lin, Yu-Hsuan</t>
    </r>
    <r>
      <rPr>
        <sz val="10"/>
        <color theme="1"/>
        <rFont val="Times New Roman"/>
        <family val="1"/>
      </rPr>
      <t>; Chen, Chun-Yu; Chen, Hsin-Lung*</t>
    </r>
    <phoneticPr fontId="23" type="noConversion"/>
  </si>
  <si>
    <t>Thermally Induced Distortion of the Hexagonal Close-Packed Lattice of Block Copolymer Micelles</t>
  </si>
  <si>
    <t>MACROMOLECULES</t>
  </si>
  <si>
    <t>4689-4698</t>
  </si>
  <si>
    <t>APR 15</t>
  </si>
  <si>
    <t>0024-9297</t>
  </si>
  <si>
    <t>1520-5835</t>
  </si>
  <si>
    <r>
      <rPr>
        <sz val="10"/>
        <color theme="1"/>
        <rFont val="微軟正黑體"/>
        <family val="2"/>
        <charset val="136"/>
      </rPr>
      <t>林裕軒</t>
    </r>
  </si>
  <si>
    <r>
      <rPr>
        <sz val="10"/>
        <color theme="1"/>
        <rFont val="微軟正黑體"/>
        <family val="2"/>
        <charset val="136"/>
      </rPr>
      <t>黃淯瑄、周玉婷、鄭有舜、蘇群仁、張哲瑋、林裕軒</t>
    </r>
  </si>
  <si>
    <r>
      <rPr>
        <sz val="10"/>
        <color theme="1"/>
        <rFont val="微軟正黑體"/>
        <family val="2"/>
        <charset val="136"/>
      </rPr>
      <t>利用同步小角</t>
    </r>
    <r>
      <rPr>
        <sz val="10"/>
        <color theme="1"/>
        <rFont val="Times New Roman"/>
        <family val="1"/>
      </rPr>
      <t>/</t>
    </r>
    <r>
      <rPr>
        <sz val="10"/>
        <color theme="1"/>
        <rFont val="微軟正黑體"/>
        <family val="2"/>
        <charset val="136"/>
      </rPr>
      <t>廣角度</t>
    </r>
    <r>
      <rPr>
        <sz val="10"/>
        <color theme="1"/>
        <rFont val="Times New Roman"/>
        <family val="1"/>
      </rPr>
      <t>X</t>
    </r>
    <r>
      <rPr>
        <sz val="10"/>
        <color theme="1"/>
        <rFont val="微軟正黑體"/>
        <family val="2"/>
        <charset val="136"/>
      </rPr>
      <t>光散射技術探究高分子複合體之相行為</t>
    </r>
    <phoneticPr fontId="7" type="noConversion"/>
  </si>
  <si>
    <t>真空科技</t>
    <phoneticPr fontId="7" type="noConversion"/>
  </si>
  <si>
    <t>38</t>
    <phoneticPr fontId="7" type="noConversion"/>
  </si>
  <si>
    <t>35-1~35-11</t>
    <phoneticPr fontId="7" type="noConversion"/>
  </si>
  <si>
    <t>9</t>
    <phoneticPr fontId="7" type="noConversion"/>
  </si>
  <si>
    <t>1017-091X</t>
    <phoneticPr fontId="7" type="noConversion"/>
  </si>
  <si>
    <t>https://www.airitilibrary.com/Article/Detail/1017091x-N202510140003-00004</t>
    <phoneticPr fontId="7" type="noConversion"/>
  </si>
  <si>
    <r>
      <rPr>
        <sz val="10"/>
        <color theme="1"/>
        <rFont val="微軟正黑體"/>
        <family val="2"/>
        <charset val="136"/>
      </rPr>
      <t>林裕軒</t>
    </r>
    <r>
      <rPr>
        <sz val="10"/>
        <color theme="1"/>
        <rFont val="Times New Roman"/>
        <family val="1"/>
      </rPr>
      <t xml:space="preserve">*
</t>
    </r>
    <r>
      <rPr>
        <sz val="10"/>
        <color theme="1"/>
        <rFont val="微軟正黑體"/>
        <family val="2"/>
        <charset val="136"/>
      </rPr>
      <t>張漢威</t>
    </r>
    <r>
      <rPr>
        <sz val="10"/>
        <color theme="1"/>
        <rFont val="Times New Roman"/>
        <family val="1"/>
      </rPr>
      <t>*</t>
    </r>
    <phoneticPr fontId="23" type="noConversion"/>
  </si>
  <si>
    <r>
      <rPr>
        <b/>
        <u/>
        <sz val="10"/>
        <color theme="1"/>
        <rFont val="Times New Roman"/>
        <family val="1"/>
      </rPr>
      <t>Lin, Yu-Hsuan</t>
    </r>
    <r>
      <rPr>
        <sz val="10"/>
        <color theme="1"/>
        <rFont val="Times New Roman"/>
        <family val="1"/>
      </rPr>
      <t xml:space="preserve">*; Chen, Cheng-Chung; Chen, Yan-Hua; Huang, Yu-Shiuan; Lin, Bi-Hsuan; Jeng, U-Ser; Haw, Shu-Chih; Su, Chun-Jen; Chang, Lo-Yueh; Hsieh, Hsien-Hsu*; </t>
    </r>
    <r>
      <rPr>
        <b/>
        <u/>
        <sz val="10"/>
        <color theme="1"/>
        <rFont val="Times New Roman"/>
        <family val="1"/>
      </rPr>
      <t>Chang, Han-Wei</t>
    </r>
    <r>
      <rPr>
        <sz val="10"/>
        <color theme="1"/>
        <rFont val="Times New Roman"/>
        <family val="1"/>
      </rPr>
      <t>*</t>
    </r>
    <phoneticPr fontId="23" type="noConversion"/>
  </si>
  <si>
    <t>Fluorine-free anodized TiO2 nanotube arrays for photoelectrochemical H2O2 sensing: Role of anatase-rutile phase transformation</t>
  </si>
  <si>
    <t>SURFACES AND INTERFACES</t>
  </si>
  <si>
    <t>OCT 1</t>
  </si>
  <si>
    <t>2468-0230</t>
  </si>
  <si>
    <r>
      <rPr>
        <sz val="10"/>
        <color theme="1"/>
        <rFont val="微軟正黑體"/>
        <family val="2"/>
        <charset val="136"/>
      </rPr>
      <t>張哲瑋</t>
    </r>
    <phoneticPr fontId="23" type="noConversion"/>
  </si>
  <si>
    <r>
      <t xml:space="preserve">Wu, Kuan-Chang; </t>
    </r>
    <r>
      <rPr>
        <b/>
        <u/>
        <sz val="10"/>
        <color theme="1"/>
        <rFont val="Times New Roman"/>
        <family val="1"/>
      </rPr>
      <t>Chang, Je-Wei*</t>
    </r>
    <r>
      <rPr>
        <sz val="10"/>
        <color theme="1"/>
        <rFont val="Times New Roman"/>
        <family val="1"/>
      </rPr>
      <t>; Chen, Yi-Chia; Chen, Yu-Dian; Lin, Jou-Chun; Lai, Ying-Huang; Su, Chun-Jen*; Wang, Di-Yan*</t>
    </r>
    <phoneticPr fontId="23" type="noConversion"/>
  </si>
  <si>
    <t>Unveiling the Mysterious Structure Growth of 2D and 3D All-Inorganic Perovskite Nanocrystals in Solution Phase Dynamically by Using Small-Wide Angle X-Ray Scattering Spectroscopy</t>
  </si>
  <si>
    <t>SMALL METHODS</t>
  </si>
  <si>
    <t>-</t>
  </si>
  <si>
    <t>2366-9608</t>
  </si>
  <si>
    <r>
      <rPr>
        <sz val="10"/>
        <color theme="1"/>
        <rFont val="微軟正黑體"/>
        <family val="2"/>
        <charset val="136"/>
      </rPr>
      <t>張漢威</t>
    </r>
  </si>
  <si>
    <r>
      <rPr>
        <b/>
        <u/>
        <sz val="10"/>
        <color theme="1"/>
        <rFont val="Times New Roman"/>
        <family val="1"/>
      </rPr>
      <t>Han-Wei Chang</t>
    </r>
    <r>
      <rPr>
        <sz val="10"/>
        <color theme="1"/>
        <rFont val="Times New Roman"/>
        <family val="1"/>
      </rPr>
      <t>*, Min-Jun Wu, Chia-Hsiang Lee, and Yu-Chen Tsai*</t>
    </r>
    <phoneticPr fontId="7" type="noConversion"/>
  </si>
  <si>
    <t>Constructing glucose-derived hierarchically structured carbon embedded in flake graphite for high-performance supercapacitors</t>
    <phoneticPr fontId="7" type="noConversion"/>
  </si>
  <si>
    <t>Diamond and Related Materials</t>
    <phoneticPr fontId="7" type="noConversion"/>
  </si>
  <si>
    <t>152</t>
    <phoneticPr fontId="7" type="noConversion"/>
  </si>
  <si>
    <t>111902</t>
    <phoneticPr fontId="7" type="noConversion"/>
  </si>
  <si>
    <t>02</t>
  </si>
  <si>
    <t>NETHERLANDS</t>
  </si>
  <si>
    <t>0925-9635</t>
    <phoneticPr fontId="7" type="noConversion"/>
  </si>
  <si>
    <t>1879-0062</t>
    <phoneticPr fontId="7" type="noConversion"/>
  </si>
  <si>
    <t>https://doi.org/10.1016/j.diamond.2024.111902</t>
  </si>
  <si>
    <r>
      <rPr>
        <b/>
        <u/>
        <sz val="10"/>
        <color theme="1"/>
        <rFont val="Times New Roman"/>
        <family val="1"/>
      </rPr>
      <t>Han-Wei Chang</t>
    </r>
    <r>
      <rPr>
        <sz val="10"/>
        <color theme="1"/>
        <rFont val="Times New Roman"/>
        <family val="1"/>
      </rPr>
      <t>*, Min-Jun Wu, Yi-Chih Su, Chia-Hsiang Lee, Yu-Chen Tsai*</t>
    </r>
    <phoneticPr fontId="7" type="noConversion"/>
  </si>
  <si>
    <t>Graphite pencil derived carbon through activation−carbonization synthesis strategies for solid-state symmetric supercapacitor</t>
  </si>
  <si>
    <t>Materials Research Bulletin</t>
    <phoneticPr fontId="7" type="noConversion"/>
  </si>
  <si>
    <t>184</t>
    <phoneticPr fontId="7" type="noConversion"/>
  </si>
  <si>
    <t>113245</t>
    <phoneticPr fontId="7" type="noConversion"/>
  </si>
  <si>
    <t>04</t>
  </si>
  <si>
    <t>0025-5408</t>
    <phoneticPr fontId="7" type="noConversion"/>
  </si>
  <si>
    <t>1873-4227</t>
    <phoneticPr fontId="7" type="noConversion"/>
  </si>
  <si>
    <t>https://doi.org/10.1016/j.materresbull.2024.113245</t>
  </si>
  <si>
    <r>
      <rPr>
        <sz val="10"/>
        <color theme="1"/>
        <rFont val="細明體"/>
        <family val="3"/>
        <charset val="136"/>
      </rPr>
      <t>張漢威</t>
    </r>
    <r>
      <rPr>
        <sz val="10"/>
        <color theme="1"/>
        <rFont val="Times New Roman"/>
        <family val="1"/>
      </rPr>
      <t>*</t>
    </r>
    <phoneticPr fontId="23" type="noConversion"/>
  </si>
  <si>
    <r>
      <t>Chen, Pei-Wei; Wu, Mei-, I; Chen, Yan-Hua; Wu, Min-Jun</t>
    </r>
    <r>
      <rPr>
        <b/>
        <u/>
        <sz val="10"/>
        <color theme="1"/>
        <rFont val="Times New Roman"/>
        <family val="1"/>
      </rPr>
      <t>; Chang, Han-Wei*</t>
    </r>
    <r>
      <rPr>
        <sz val="10"/>
        <color theme="1"/>
        <rFont val="Times New Roman"/>
        <family val="1"/>
      </rPr>
      <t>; Tsai, Yu-Chen*</t>
    </r>
    <phoneticPr fontId="23" type="noConversion"/>
  </si>
  <si>
    <t>Effect of calcination temperatures on γ-graphyne for simultaneous electrochemical detection of dopamine, uric acid, and ascorbic acid</t>
  </si>
  <si>
    <t>DIAMOND AND RELATED MATERIALS</t>
  </si>
  <si>
    <t>part.B</t>
    <phoneticPr fontId="23" type="noConversion"/>
  </si>
  <si>
    <t>NOV</t>
  </si>
  <si>
    <t>0925-9635</t>
  </si>
  <si>
    <t>1879-0062</t>
  </si>
  <si>
    <r>
      <rPr>
        <sz val="10"/>
        <color theme="1"/>
        <rFont val="微軟正黑體"/>
        <family val="2"/>
        <charset val="136"/>
      </rPr>
      <t>張漢威</t>
    </r>
    <r>
      <rPr>
        <sz val="10"/>
        <color theme="1"/>
        <rFont val="Times New Roman"/>
        <family val="1"/>
      </rPr>
      <t>*</t>
    </r>
    <phoneticPr fontId="23" type="noConversion"/>
  </si>
  <si>
    <r>
      <t xml:space="preserve">Lin, Jhong-Yi; Huang, Chun-Wei; Wang, Chun-Cheng; </t>
    </r>
    <r>
      <rPr>
        <b/>
        <u/>
        <sz val="10"/>
        <color theme="1"/>
        <rFont val="Times New Roman"/>
        <family val="1"/>
      </rPr>
      <t>Chang, Han-Wei*</t>
    </r>
    <r>
      <rPr>
        <sz val="10"/>
        <color theme="1"/>
        <rFont val="Times New Roman"/>
        <family val="1"/>
      </rPr>
      <t>; Tsai, Yu-Chen*</t>
    </r>
    <phoneticPr fontId="23" type="noConversion"/>
  </si>
  <si>
    <t>Fabrication of Bi-based metal-organic framework for efficient electrocatalytic CO2 reduction to produce HCOOH</t>
  </si>
  <si>
    <t>JOURNAL OF SOLID STATE ELECTROCHEMISTRY</t>
  </si>
  <si>
    <r>
      <t>6</t>
    </r>
    <r>
      <rPr>
        <sz val="10"/>
        <color theme="1"/>
        <rFont val="微軟正黑體"/>
        <family val="2"/>
        <charset val="136"/>
      </rPr>
      <t>，</t>
    </r>
    <r>
      <rPr>
        <sz val="10"/>
        <color theme="1"/>
        <rFont val="Times New Roman"/>
        <family val="1"/>
      </rPr>
      <t>SI</t>
    </r>
    <phoneticPr fontId="23" type="noConversion"/>
  </si>
  <si>
    <t>2225-2234</t>
  </si>
  <si>
    <t>1432-8488</t>
  </si>
  <si>
    <t>1433-0768</t>
  </si>
  <si>
    <r>
      <rPr>
        <b/>
        <u/>
        <sz val="10"/>
        <color theme="1"/>
        <rFont val="Times New Roman"/>
        <family val="1"/>
      </rPr>
      <t>Chang, Han-Wei</t>
    </r>
    <r>
      <rPr>
        <sz val="10"/>
        <color theme="1"/>
        <rFont val="Times New Roman"/>
        <family val="1"/>
      </rPr>
      <t>*; Chen, Yan-Hua; Lin, Jing-Yu</t>
    </r>
    <phoneticPr fontId="23" type="noConversion"/>
  </si>
  <si>
    <t>Visible light-assisted photoelectrochemical sensing platforms based on the hierarchical architectures of 3D Ni-graphene@au skeletons for H2O2 detection in human serum</t>
  </si>
  <si>
    <t>JOURNAL OF ELECTROANALYTICAL CHEMISTRY</t>
  </si>
  <si>
    <t>DEC 1</t>
  </si>
  <si>
    <t>1572-6657</t>
  </si>
  <si>
    <t>1873-2569</t>
  </si>
  <si>
    <r>
      <rPr>
        <sz val="10"/>
        <color theme="1"/>
        <rFont val="微軟正黑體"/>
        <family val="2"/>
        <charset val="136"/>
      </rPr>
      <t>陳郁君</t>
    </r>
    <phoneticPr fontId="23" type="noConversion"/>
  </si>
  <si>
    <r>
      <t>Chen, Yu-Ping; Lin, Jhih-Ni; Chang, Chia-Tien; Lin, Yu-Ying; Kuan, Che-Yung;</t>
    </r>
    <r>
      <rPr>
        <b/>
        <u/>
        <sz val="10"/>
        <color theme="1"/>
        <rFont val="Times New Roman"/>
        <family val="1"/>
      </rPr>
      <t xml:space="preserve"> Chen, Yu-Chun</t>
    </r>
    <r>
      <rPr>
        <sz val="10"/>
        <color theme="1"/>
        <rFont val="Times New Roman"/>
        <family val="1"/>
      </rPr>
      <t>*; Lin, Feng-Huei*</t>
    </r>
    <phoneticPr fontId="23" type="noConversion"/>
  </si>
  <si>
    <t>The Preparation and Evaluation of Carvacrol-Added Hyaluronic Acid for Early Osteoarthritis Treatment</t>
  </si>
  <si>
    <t>ANTIOXIDANTS</t>
  </si>
  <si>
    <t>OCT 21</t>
  </si>
  <si>
    <t>2076-3921</t>
  </si>
  <si>
    <r>
      <t xml:space="preserve">Jiang, Jing-Gu; </t>
    </r>
    <r>
      <rPr>
        <b/>
        <u/>
        <sz val="10"/>
        <color theme="1"/>
        <rFont val="Times New Roman"/>
        <family val="1"/>
      </rPr>
      <t>Chen, Yu-Chun</t>
    </r>
    <r>
      <rPr>
        <sz val="10"/>
        <color theme="1"/>
        <rFont val="Times New Roman"/>
        <family val="1"/>
      </rPr>
      <t>; Jiang, Ni-En; Liao, Chun-Hsing*; Chang, Chih-Hung*</t>
    </r>
    <phoneticPr fontId="23" type="noConversion"/>
  </si>
  <si>
    <t>Unanticipated cytotoxicity of fusidic acid in antibiotic-loaded hydrogel</t>
  </si>
  <si>
    <t>JOURNAL OF MICROBIOLOGY IMMUNOLOGY AND INFECTION</t>
  </si>
  <si>
    <t>486-489</t>
  </si>
  <si>
    <t>TAIWAN</t>
    <phoneticPr fontId="23" type="noConversion"/>
  </si>
  <si>
    <t>1684-1182</t>
  </si>
  <si>
    <t>1995-9133</t>
  </si>
  <si>
    <r>
      <rPr>
        <sz val="10"/>
        <color theme="1"/>
        <rFont val="微軟正黑體"/>
        <family val="2"/>
        <charset val="136"/>
      </rPr>
      <t>黃淑玲
賴盈宏</t>
    </r>
    <r>
      <rPr>
        <sz val="10"/>
        <color theme="1"/>
        <rFont val="Times New Roman"/>
        <family val="1"/>
      </rPr>
      <t>*</t>
    </r>
    <phoneticPr fontId="23" type="noConversion"/>
  </si>
  <si>
    <r>
      <t xml:space="preserve">Cao, Jie-Ling; Guo, Jie-He; Leung, Will; Liu, Ya-Ting; Tsai, I. -Lin; </t>
    </r>
    <r>
      <rPr>
        <b/>
        <sz val="10"/>
        <color theme="1"/>
        <rFont val="Times New Roman"/>
        <family val="1"/>
      </rPr>
      <t>Huang, Shu-Ling</t>
    </r>
    <r>
      <rPr>
        <sz val="10"/>
        <color theme="1"/>
        <rFont val="Times New Roman"/>
        <family val="1"/>
      </rPr>
      <t xml:space="preserve">; Wang, Yi-Sheng*; </t>
    </r>
    <r>
      <rPr>
        <b/>
        <u/>
        <sz val="10"/>
        <color theme="1"/>
        <rFont val="Times New Roman"/>
        <family val="1"/>
      </rPr>
      <t>Lai, Yin-Hung*</t>
    </r>
    <phoneticPr fontId="23" type="noConversion"/>
  </si>
  <si>
    <t>Do phenolic contents relate to their in-vitro cytotoxicity against colorectal cancer cell lines from Calvatia lilacina (puffball mushroom)?</t>
  </si>
  <si>
    <t>FOOD BIOSCIENCE</t>
  </si>
  <si>
    <t>APR</t>
  </si>
  <si>
    <t>2212-4292</t>
  </si>
  <si>
    <t>2212-4306</t>
  </si>
  <si>
    <r>
      <rPr>
        <sz val="10"/>
        <color theme="1"/>
        <rFont val="微軟正黑體"/>
        <family val="2"/>
        <charset val="136"/>
      </rPr>
      <t>黃淑玲</t>
    </r>
    <r>
      <rPr>
        <sz val="10"/>
        <color theme="1"/>
        <rFont val="Times New Roman"/>
        <family val="1"/>
      </rPr>
      <t>*</t>
    </r>
    <phoneticPr fontId="23" type="noConversion"/>
  </si>
  <si>
    <r>
      <t xml:space="preserve">Kuo, Sheng-Nan; Wu, Pei-Xhan; </t>
    </r>
    <r>
      <rPr>
        <b/>
        <u/>
        <sz val="10"/>
        <color theme="1"/>
        <rFont val="Times New Roman"/>
        <family val="1"/>
      </rPr>
      <t>Huang, Shu-Ling</t>
    </r>
    <r>
      <rPr>
        <sz val="10"/>
        <color theme="1"/>
        <rFont val="Times New Roman"/>
        <family val="1"/>
      </rPr>
      <t>*; Hsu, Yu-Ci; Huang, Jen-Huang*</t>
    </r>
    <phoneticPr fontId="23" type="noConversion"/>
  </si>
  <si>
    <t>Thermo-responsive methylcellulose/hyaluronic acid-mesalamine hydrogel in targeted drug delivery for ulcerative colitis</t>
  </si>
  <si>
    <t>RSC ADVANCES</t>
  </si>
  <si>
    <t>14126-14135</t>
  </si>
  <si>
    <t>APR 28</t>
  </si>
  <si>
    <t>2046-2069</t>
  </si>
  <si>
    <r>
      <rPr>
        <sz val="10"/>
        <color theme="1"/>
        <rFont val="微軟正黑體"/>
        <family val="2"/>
        <charset val="136"/>
      </rPr>
      <t>賴盈弘</t>
    </r>
    <r>
      <rPr>
        <sz val="10"/>
        <color theme="1"/>
        <rFont val="Times New Roman"/>
        <family val="1"/>
      </rPr>
      <t>*</t>
    </r>
    <phoneticPr fontId="23" type="noConversion"/>
  </si>
  <si>
    <r>
      <t xml:space="preserve">Su, Po-Jui; Leung, Will; Shen, Chih-Jung; Chen, Min-Hua; </t>
    </r>
    <r>
      <rPr>
        <b/>
        <u/>
        <sz val="10"/>
        <color theme="1"/>
        <rFont val="Times New Roman"/>
        <family val="1"/>
      </rPr>
      <t>Lai, Yin-Hung*</t>
    </r>
    <phoneticPr fontId="23" type="noConversion"/>
  </si>
  <si>
    <t>Quantitative native speciation of ppb-level metals in semiconductor-manufacturing-used strong acids and a base</t>
  </si>
  <si>
    <t>TALANTA</t>
  </si>
  <si>
    <t>0039-9140</t>
  </si>
  <si>
    <t>1873-3573</t>
  </si>
  <si>
    <t>化學工程學系  小計</t>
  </si>
  <si>
    <t>SCIE:21、、其他：2</t>
    <phoneticPr fontId="7" type="noConversion"/>
  </si>
  <si>
    <r>
      <rPr>
        <sz val="10"/>
        <color theme="1"/>
        <rFont val="微軟正黑體"/>
        <family val="2"/>
        <charset val="136"/>
      </rPr>
      <t>材料科學工程學系</t>
    </r>
    <phoneticPr fontId="23" type="noConversion"/>
  </si>
  <si>
    <r>
      <rPr>
        <sz val="10"/>
        <color theme="1"/>
        <rFont val="微軟正黑體"/>
        <family val="2"/>
        <charset val="136"/>
      </rPr>
      <t>吳宛玉</t>
    </r>
    <phoneticPr fontId="23" type="noConversion"/>
  </si>
  <si>
    <r>
      <rPr>
        <u/>
        <sz val="10"/>
        <color theme="1"/>
        <rFont val="Times New Roman"/>
        <family val="1"/>
      </rPr>
      <t>Wu, Wan-Yu*;</t>
    </r>
    <r>
      <rPr>
        <sz val="10"/>
        <color theme="1"/>
        <rFont val="Times New Roman"/>
        <family val="1"/>
      </rPr>
      <t xml:space="preserve"> Lin, Ying-Hsiang; Wu, Tsu-Lung; Tang, Kai-Shawn; Lin, Yi-Cheng; Wang, Chih-Liang; Lien, Shui-Yang</t>
    </r>
    <phoneticPr fontId="23" type="noConversion"/>
  </si>
  <si>
    <t>Bipulse-HiPIMS co-sputter deposition of ITZO for improved electrical and optical properties via controlled ZnO target power</t>
  </si>
  <si>
    <t>CERAMICS INTERNATIONAL</t>
  </si>
  <si>
    <t>21
part.A</t>
    <phoneticPr fontId="23" type="noConversion"/>
  </si>
  <si>
    <t>33636-33645</t>
  </si>
  <si>
    <t>SEP</t>
  </si>
  <si>
    <t>0272-8842</t>
  </si>
  <si>
    <t>1873-3956</t>
  </si>
  <si>
    <r>
      <t xml:space="preserve">Wang, Chen; Zhou, Chen-Hao; Wang, Jian-Gui; Cho, Yun-Shao; </t>
    </r>
    <r>
      <rPr>
        <b/>
        <u/>
        <sz val="10"/>
        <color theme="1"/>
        <rFont val="Times New Roman"/>
        <family val="1"/>
      </rPr>
      <t>Wu, Wan-Yu</t>
    </r>
    <r>
      <rPr>
        <sz val="10"/>
        <color theme="1"/>
        <rFont val="Times New Roman"/>
        <family val="1"/>
      </rPr>
      <t>; Wuu, Dong-Sing; Huang, Chien-Jung*; Lien, Shui-Yang*</t>
    </r>
    <phoneticPr fontId="23" type="noConversion"/>
  </si>
  <si>
    <t>Deposition mechanism and photodetector application of plasma-enhanced atomic layer-deposited Ta2O5 films at various deposition temperatures</t>
  </si>
  <si>
    <t>19
part.B</t>
    <phoneticPr fontId="23" type="noConversion"/>
  </si>
  <si>
    <t>28791-28801</t>
  </si>
  <si>
    <t>材料科學工程學系</t>
    <phoneticPr fontId="23" type="noConversion"/>
  </si>
  <si>
    <r>
      <t xml:space="preserve">Hsu, Chia-Hsun*; Wu, Wen-Bin; Yue, Xin-Xiang; </t>
    </r>
    <r>
      <rPr>
        <b/>
        <u/>
        <sz val="10"/>
        <color theme="1"/>
        <rFont val="Times New Roman"/>
        <family val="1"/>
      </rPr>
      <t>Wu, Wan-Yu</t>
    </r>
    <r>
      <rPr>
        <sz val="10"/>
        <color theme="1"/>
        <rFont val="Times New Roman"/>
        <family val="1"/>
      </rPr>
      <t>; Gao, Peng; Wuu, Dong-Sing; Cho, Yun-Shao; Huang, Chien-Jung;* Lien, Shui-Yang*</t>
    </r>
    <phoneticPr fontId="23" type="noConversion"/>
  </si>
  <si>
    <t>Improved performance of solar blind ultraviolet photodetectors by spatial ALD Zn-doped Ga2O3 film and post-annealing</t>
  </si>
  <si>
    <r>
      <t>Wang, Chen; Cao, Rong-Jun; Zhu, Wen-Xuan; Chen, Wen-Jie; Su, Yu-Li; Wang, Jian-Gui; Tang, Meng-Rao; Cho, Yun-Shao;</t>
    </r>
    <r>
      <rPr>
        <b/>
        <u/>
        <sz val="10"/>
        <color theme="1"/>
        <rFont val="Times New Roman"/>
        <family val="1"/>
      </rPr>
      <t xml:space="preserve"> Wu, Wan-Yu</t>
    </r>
    <r>
      <rPr>
        <sz val="10"/>
        <color theme="1"/>
        <rFont val="Times New Roman"/>
        <family val="1"/>
      </rPr>
      <t>; Wuu, Dong-Sing; Lien, Shui-Yang</t>
    </r>
    <phoneticPr fontId="7" type="noConversion"/>
  </si>
  <si>
    <t>Insights into the properties of IGZO films and thin-film transistors fabricated by radio frequency and high-power impulse magnetron sputtering</t>
  </si>
  <si>
    <t>PHYSICA SCRIPTA</t>
  </si>
  <si>
    <t>JUN 1</t>
  </si>
  <si>
    <t xml:space="preserve"> ENGLAND</t>
    <phoneticPr fontId="23" type="noConversion"/>
  </si>
  <si>
    <t>0031-8949</t>
  </si>
  <si>
    <t>1402-4896</t>
  </si>
  <si>
    <r>
      <rPr>
        <sz val="10"/>
        <color theme="1"/>
        <rFont val="微軟正黑體"/>
        <family val="2"/>
        <charset val="136"/>
      </rPr>
      <t>材料科學工程學系</t>
    </r>
  </si>
  <si>
    <r>
      <rPr>
        <sz val="10"/>
        <color theme="1"/>
        <rFont val="微軟正黑體"/>
        <family val="2"/>
        <charset val="136"/>
      </rPr>
      <t>吳宛玉</t>
    </r>
  </si>
  <si>
    <r>
      <t xml:space="preserve">Wang, C  ; Zhang, YC  ; Fan, TM  ; Yi, C  ; Zhou, CH ; Kang, PC  ; </t>
    </r>
    <r>
      <rPr>
        <b/>
        <u/>
        <sz val="10"/>
        <color theme="1"/>
        <rFont val="Times New Roman"/>
        <family val="1"/>
      </rPr>
      <t>Wu, WY</t>
    </r>
    <r>
      <rPr>
        <sz val="10"/>
        <color theme="1"/>
        <rFont val="Times New Roman"/>
        <family val="1"/>
      </rPr>
      <t xml:space="preserve">  ; Wuu, DS  ; Lai, FM  ; Lien, SY* </t>
    </r>
    <phoneticPr fontId="7" type="noConversion"/>
  </si>
  <si>
    <t>Investigation of low temperature amorphous (InxGa1-x)2O3 films modulated by indium content for optimization in solar-blind photodetector</t>
    <phoneticPr fontId="7" type="noConversion"/>
  </si>
  <si>
    <t>Applied Surface Science</t>
    <phoneticPr fontId="7" type="noConversion"/>
  </si>
  <si>
    <t>679</t>
    <phoneticPr fontId="7" type="noConversion"/>
  </si>
  <si>
    <t>161286</t>
    <phoneticPr fontId="7" type="noConversion"/>
  </si>
  <si>
    <t>0169-4332</t>
    <phoneticPr fontId="7" type="noConversion"/>
  </si>
  <si>
    <t>1873-5584</t>
    <phoneticPr fontId="7" type="noConversion"/>
  </si>
  <si>
    <t>https://www.sciencedirect.com/science/article/pii/S0169433224020002</t>
    <phoneticPr fontId="7" type="noConversion"/>
  </si>
  <si>
    <r>
      <t xml:space="preserve">Zhao, Ming-Jie; Wang, Yao-Tian; Yan, Jia-Hao; Li, Hai-Cheng; Xu, Hua; Wuu, Dong-Sing; </t>
    </r>
    <r>
      <rPr>
        <b/>
        <u/>
        <sz val="10"/>
        <color theme="1"/>
        <rFont val="Times New Roman"/>
        <family val="1"/>
      </rPr>
      <t>Wu, Wan-Yu</t>
    </r>
    <r>
      <rPr>
        <sz val="10"/>
        <color theme="1"/>
        <rFont val="Times New Roman"/>
        <family val="1"/>
      </rPr>
      <t>; Cho, Yun-Shao; Lien, Shui-Yang*</t>
    </r>
    <phoneticPr fontId="7" type="noConversion"/>
  </si>
  <si>
    <t>Ultra-low subthreshold swing in oxide TFTs via HiPIMS high-k HfO2 gate dielectric using atmosphere annealing</t>
    <phoneticPr fontId="7" type="noConversion"/>
  </si>
  <si>
    <t>685</t>
    <phoneticPr fontId="7" type="noConversion"/>
  </si>
  <si>
    <t>162068</t>
    <phoneticPr fontId="7" type="noConversion"/>
  </si>
  <si>
    <t>https://www.sciencedirect.com/science/article/pii/S0169433224027843</t>
    <phoneticPr fontId="7" type="noConversion"/>
  </si>
  <si>
    <r>
      <rPr>
        <sz val="10"/>
        <color theme="1"/>
        <rFont val="微軟正黑體"/>
        <family val="2"/>
        <charset val="136"/>
      </rPr>
      <t>吳芳賓</t>
    </r>
    <r>
      <rPr>
        <sz val="10"/>
        <color theme="1"/>
        <rFont val="Times New Roman"/>
        <family val="1"/>
      </rPr>
      <t>*</t>
    </r>
    <phoneticPr fontId="23" type="noConversion"/>
  </si>
  <si>
    <r>
      <t xml:space="preserve">Hsu, Jia-Yi; </t>
    </r>
    <r>
      <rPr>
        <b/>
        <u/>
        <sz val="10"/>
        <color theme="1"/>
        <rFont val="Times New Roman"/>
        <family val="1"/>
      </rPr>
      <t>Wu, Fan-Bean*</t>
    </r>
    <phoneticPr fontId="23" type="noConversion"/>
  </si>
  <si>
    <t>Microstructure and Mechanical Behavior of Magnetron Co-Sputtering MoTaN Coatings</t>
  </si>
  <si>
    <t>COATINGS</t>
  </si>
  <si>
    <t>JAN</t>
  </si>
  <si>
    <t>2079-6412</t>
  </si>
  <si>
    <r>
      <rPr>
        <sz val="10"/>
        <color theme="1"/>
        <rFont val="微軟正黑體"/>
        <family val="2"/>
        <charset val="136"/>
      </rPr>
      <t>林惠娟</t>
    </r>
    <phoneticPr fontId="23" type="noConversion"/>
  </si>
  <si>
    <r>
      <t>Lai, Chun-Cheng; Chen, Kuan-Yu; Vo, Dai-Qui; Wu, Hsuan-Chung*;</t>
    </r>
    <r>
      <rPr>
        <b/>
        <u/>
        <sz val="10"/>
        <color theme="1"/>
        <rFont val="Times New Roman"/>
        <family val="1"/>
      </rPr>
      <t xml:space="preserve"> Lin, Huey-Jiuan</t>
    </r>
    <r>
      <rPr>
        <sz val="10"/>
        <color theme="1"/>
        <rFont val="Times New Roman"/>
        <family val="1"/>
      </rPr>
      <t>; Lin, Bo-Jhih; Huang, Tsung-Yen; Du, Shan-Wen</t>
    </r>
    <phoneticPr fontId="23" type="noConversion"/>
  </si>
  <si>
    <t>Effects of Hydrogen-Rich Gas Injection on Combustion Characteristics in Blast Furnace Raceway and Thermal Load of Tuyere: A Numerical Simulation Study</t>
  </si>
  <si>
    <t>METALS</t>
  </si>
  <si>
    <t>NOV 12</t>
  </si>
  <si>
    <t>2075-4701</t>
  </si>
  <si>
    <r>
      <rPr>
        <sz val="10"/>
        <color theme="1"/>
        <rFont val="微軟正黑體"/>
        <family val="2"/>
        <charset val="136"/>
      </rPr>
      <t>許芳琪</t>
    </r>
    <phoneticPr fontId="23" type="noConversion"/>
  </si>
  <si>
    <r>
      <t xml:space="preserve">Lai, Meng-Ching; Lin, Jia-Yu; Chao, Yu-Chieh; Ho, Chia-Chun; </t>
    </r>
    <r>
      <rPr>
        <b/>
        <u/>
        <sz val="10"/>
        <color theme="1"/>
        <rFont val="Times New Roman"/>
        <family val="1"/>
      </rPr>
      <t>Hsu, Fang-Chi</t>
    </r>
    <r>
      <rPr>
        <sz val="10"/>
        <color theme="1"/>
        <rFont val="Times New Roman"/>
        <family val="1"/>
      </rPr>
      <t>*; Shen, Ji-Lin*; Chen, Yang-Fang*</t>
    </r>
    <phoneticPr fontId="23" type="noConversion"/>
  </si>
  <si>
    <t>An ultrathin, transparent, flexible, and self-powered photodetector based on two-dimensional materials and a self-assembled polar-monolayer</t>
    <phoneticPr fontId="7" type="noConversion"/>
  </si>
  <si>
    <t>JOURNAL OF MATERIALS CHEMISTRY C</t>
  </si>
  <si>
    <t>14902-14909</t>
    <phoneticPr fontId="7" type="noConversion"/>
  </si>
  <si>
    <t>JUL 24</t>
  </si>
  <si>
    <t>2050-7526</t>
  </si>
  <si>
    <t>2050-7534</t>
  </si>
  <si>
    <r>
      <rPr>
        <b/>
        <u/>
        <sz val="10"/>
        <color theme="1"/>
        <rFont val="Times New Roman"/>
        <family val="1"/>
      </rPr>
      <t>Hsu, Fan-Hsi</t>
    </r>
    <r>
      <rPr>
        <sz val="10"/>
        <color theme="1"/>
        <rFont val="Times New Roman"/>
        <family val="1"/>
      </rPr>
      <t>; Liu, Chien-Sheng*; Li, Yi-Chi</t>
    </r>
    <phoneticPr fontId="23" type="noConversion"/>
  </si>
  <si>
    <t>Design of a measurement system for the radius of curvature, thickness, and refractive index of spherical transparent materials</t>
  </si>
  <si>
    <t>APPLIED PHYSICS B-LASERS AND OPTICS</t>
  </si>
  <si>
    <t>0946-2171</t>
  </si>
  <si>
    <t>1432-0649</t>
  </si>
  <si>
    <r>
      <rPr>
        <sz val="10"/>
        <color theme="1"/>
        <rFont val="微軟正黑體"/>
        <family val="2"/>
        <charset val="136"/>
      </rPr>
      <t>許芳琪</t>
    </r>
    <r>
      <rPr>
        <sz val="10"/>
        <color theme="1"/>
        <rFont val="Times New Roman"/>
        <family val="1"/>
      </rPr>
      <t>*</t>
    </r>
    <phoneticPr fontId="23" type="noConversion"/>
  </si>
  <si>
    <r>
      <t xml:space="preserve">Ho, Chia-Chun; Chao, Yu-Chieh; Lin, Jia-Yu; Wu, Jia-Wei; Lai, Meng-Ching; </t>
    </r>
    <r>
      <rPr>
        <b/>
        <u/>
        <sz val="10"/>
        <color theme="1"/>
        <rFont val="Times New Roman"/>
        <family val="1"/>
      </rPr>
      <t>Hsu, Fang-Chi*</t>
    </r>
    <r>
      <rPr>
        <sz val="10"/>
        <color theme="1"/>
        <rFont val="Times New Roman"/>
        <family val="1"/>
      </rPr>
      <t>; Shen, Ji-Lin;* Chen, Yang-Fang*</t>
    </r>
    <phoneticPr fontId="23" type="noConversion"/>
  </si>
  <si>
    <t>3D Stacking Enabled Non-Volatile Multi-Level Optically/Electrically Writeable/Readable Memory</t>
  </si>
  <si>
    <t>ADVANCED MATERIALS TECHNOLOGIES</t>
  </si>
  <si>
    <t>JUL</t>
  </si>
  <si>
    <t>2365-709X</t>
  </si>
  <si>
    <r>
      <t xml:space="preserve">Lin, Jia-Yu; </t>
    </r>
    <r>
      <rPr>
        <b/>
        <u/>
        <sz val="10"/>
        <color theme="1"/>
        <rFont val="Times New Roman"/>
        <family val="1"/>
      </rPr>
      <t>Hsu, Fang-Chi*</t>
    </r>
    <r>
      <rPr>
        <sz val="10"/>
        <color theme="1"/>
        <rFont val="Times New Roman"/>
        <family val="1"/>
      </rPr>
      <t>; Chao, Yu-Chieh; Wu, Jia-Wei; Yang, Zi-Liang; Huang, Bo-Chao; Chiu, Ya-Ping; Chen, Yang-Fang*</t>
    </r>
    <phoneticPr fontId="23" type="noConversion"/>
  </si>
  <si>
    <t>Effects of Self-Assembled Polymer-Based Hole Transport Monolayer on Organic Photovoltaics</t>
  </si>
  <si>
    <t>SMALL</t>
  </si>
  <si>
    <t>1613-6810</t>
  </si>
  <si>
    <t>1613-6829</t>
  </si>
  <si>
    <r>
      <t>Lin, Jia-Yu;</t>
    </r>
    <r>
      <rPr>
        <b/>
        <u/>
        <sz val="10"/>
        <color theme="1"/>
        <rFont val="Times New Roman"/>
        <family val="1"/>
      </rPr>
      <t xml:space="preserve"> Hsu, Fang-Chi*</t>
    </r>
    <r>
      <rPr>
        <sz val="10"/>
        <color theme="1"/>
        <rFont val="Times New Roman"/>
        <family val="1"/>
      </rPr>
      <t>; Chao, Yu-Chieh; Ho, Chia-Chun; Lai, Meng-Ching; Li, Tai-Yi; Chen, Yang-Fang*</t>
    </r>
    <phoneticPr fontId="23" type="noConversion"/>
  </si>
  <si>
    <t>High-Performance Organic Field-Effect Transistors Based on a Self-Assembled Polar Dielectric Monolayer</t>
  </si>
  <si>
    <t>ACS APPLIED ELECTRONIC MATERIALS</t>
  </si>
  <si>
    <t>2602-2609</t>
  </si>
  <si>
    <t>MAR 10</t>
  </si>
  <si>
    <t>2637-6113</t>
  </si>
  <si>
    <r>
      <rPr>
        <sz val="10"/>
        <color theme="1"/>
        <rFont val="微軟正黑體"/>
        <family val="2"/>
        <charset val="136"/>
      </rPr>
      <t>陳睿遠</t>
    </r>
    <phoneticPr fontId="23" type="noConversion"/>
  </si>
  <si>
    <t>Tsai, Jing-Yuan; Huang, Chun-Wei; Chen, Jui-Yuan; Wang, Che-Hung; Wu, Ping-Hsien; Chen, Jia-Wei; Yang, Yu-Chen; Chou, Tung-huan; Lin, Kun-lin; Chu, Ying-Hao; Wu, Wen-Wei*</t>
    <phoneticPr fontId="23" type="noConversion"/>
  </si>
  <si>
    <t>Enhanced Performance and In Situ TEM Investigation in High Entropy Alloy Electrode Based Memristors</t>
  </si>
  <si>
    <t>ADVANCED FUNCTIONAL MATERIALS</t>
  </si>
  <si>
    <t>1616-301X</t>
  </si>
  <si>
    <t>1616-3028</t>
  </si>
  <si>
    <r>
      <t>Wang, Che-Hung; Tsai, Meng-Fu; Lo, Hung-Yang;</t>
    </r>
    <r>
      <rPr>
        <b/>
        <u/>
        <sz val="10"/>
        <color theme="1"/>
        <rFont val="Times New Roman"/>
        <family val="1"/>
      </rPr>
      <t xml:space="preserve"> Chen, Jui-Yuan</t>
    </r>
    <r>
      <rPr>
        <sz val="10"/>
        <color theme="1"/>
        <rFont val="Times New Roman"/>
        <family val="1"/>
      </rPr>
      <t>; Huang, Chun-Wei; Chu, Ying-Hao; Wu, Wen-Wei</t>
    </r>
    <phoneticPr fontId="23" type="noConversion"/>
  </si>
  <si>
    <t>Resistive switching behaviors of PbHfO3 RRAM at atomic scale</t>
  </si>
  <si>
    <t>JOURNAL OF ALLOYS AND COMPOUNDS</t>
  </si>
  <si>
    <t>FEB 5</t>
  </si>
  <si>
    <t>0925-8388</t>
  </si>
  <si>
    <t>1873-4669</t>
  </si>
  <si>
    <r>
      <rPr>
        <sz val="10"/>
        <color theme="1"/>
        <rFont val="微軟正黑體"/>
        <family val="2"/>
        <charset val="136"/>
      </rPr>
      <t>陳睿遠</t>
    </r>
  </si>
  <si>
    <r>
      <rPr>
        <sz val="10"/>
        <color theme="1"/>
        <rFont val="微軟正黑體"/>
        <family val="2"/>
        <charset val="136"/>
      </rPr>
      <t>陳睿遠</t>
    </r>
    <r>
      <rPr>
        <sz val="10"/>
        <color theme="1"/>
        <rFont val="Times New Roman"/>
        <family val="1"/>
      </rPr>
      <t>,</t>
    </r>
    <r>
      <rPr>
        <sz val="10"/>
        <color theme="1"/>
        <rFont val="微軟正黑體"/>
        <family val="2"/>
        <charset val="136"/>
      </rPr>
      <t>黃浚瑋</t>
    </r>
    <r>
      <rPr>
        <sz val="10"/>
        <color theme="1"/>
        <rFont val="Times New Roman"/>
        <family val="1"/>
      </rPr>
      <t>,</t>
    </r>
    <r>
      <rPr>
        <sz val="10"/>
        <color theme="1"/>
        <rFont val="微軟正黑體"/>
        <family val="2"/>
        <charset val="136"/>
      </rPr>
      <t>吳文偉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</si>
  <si>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微軟正黑體"/>
        <family val="2"/>
        <charset val="136"/>
      </rPr>
      <t>先進</t>
    </r>
    <r>
      <rPr>
        <sz val="10"/>
        <color theme="1"/>
        <rFont val="Times New Roman"/>
        <family val="1"/>
      </rPr>
      <t>TEM</t>
    </r>
    <r>
      <rPr>
        <sz val="10"/>
        <color theme="1"/>
        <rFont val="微軟正黑體"/>
        <family val="2"/>
        <charset val="136"/>
      </rPr>
      <t>試片製備技術：液態穿透式電子顯微鏡試片開發與發展</t>
    </r>
    <r>
      <rPr>
        <sz val="10"/>
        <color theme="1"/>
        <rFont val="Times New Roman"/>
        <family val="1"/>
      </rPr>
      <t xml:space="preserve"> </t>
    </r>
    <phoneticPr fontId="7" type="noConversion"/>
  </si>
  <si>
    <t>科儀新知</t>
    <phoneticPr fontId="7" type="noConversion"/>
  </si>
  <si>
    <r>
      <t>243</t>
    </r>
    <r>
      <rPr>
        <sz val="10"/>
        <color theme="1"/>
        <rFont val="新細明體"/>
        <family val="1"/>
        <charset val="136"/>
      </rPr>
      <t>期</t>
    </r>
    <phoneticPr fontId="7" type="noConversion"/>
  </si>
  <si>
    <t>69-77</t>
    <phoneticPr fontId="7" type="noConversion"/>
  </si>
  <si>
    <t>07</t>
  </si>
  <si>
    <t>1019-5440</t>
    <phoneticPr fontId="7" type="noConversion"/>
  </si>
  <si>
    <t>中文</t>
    <phoneticPr fontId="7" type="noConversion"/>
  </si>
  <si>
    <t>https://www.airitilibrary.com/Article/Detail/10195440-N202507160011-00008</t>
    <phoneticPr fontId="7" type="noConversion"/>
  </si>
  <si>
    <r>
      <rPr>
        <sz val="10"/>
        <color theme="1"/>
        <rFont val="微軟正黑體"/>
        <family val="2"/>
        <charset val="136"/>
      </rPr>
      <t>盧鋐霖</t>
    </r>
    <r>
      <rPr>
        <sz val="10"/>
        <color theme="1"/>
        <rFont val="Times New Roman"/>
        <family val="1"/>
      </rPr>
      <t>,</t>
    </r>
    <r>
      <rPr>
        <sz val="10"/>
        <color theme="1"/>
        <rFont val="微軟正黑體"/>
        <family val="2"/>
        <charset val="136"/>
      </rPr>
      <t>陳昱錡</t>
    </r>
    <r>
      <rPr>
        <sz val="10"/>
        <color theme="1"/>
        <rFont val="Times New Roman"/>
        <family val="1"/>
      </rPr>
      <t>,</t>
    </r>
    <r>
      <rPr>
        <u/>
        <sz val="10"/>
        <color theme="1"/>
        <rFont val="微軟正黑體"/>
        <family val="2"/>
        <charset val="136"/>
      </rPr>
      <t>陳睿遠</t>
    </r>
    <r>
      <rPr>
        <u/>
        <sz val="10"/>
        <color theme="1"/>
        <rFont val="Times New Roman"/>
        <family val="1"/>
      </rPr>
      <t xml:space="preserve"> </t>
    </r>
    <phoneticPr fontId="7" type="noConversion"/>
  </si>
  <si>
    <r>
      <rPr>
        <sz val="10"/>
        <color theme="1"/>
        <rFont val="微軟正黑體"/>
        <family val="2"/>
        <charset val="136"/>
      </rPr>
      <t>應用於非揮發性記憶體與非晶材料技術研究</t>
    </r>
    <r>
      <rPr>
        <sz val="10"/>
        <color theme="1"/>
        <rFont val="Times New Roman"/>
        <family val="1"/>
      </rPr>
      <t xml:space="preserve"> </t>
    </r>
    <phoneticPr fontId="7" type="noConversion"/>
  </si>
  <si>
    <t>工業材料雜誌</t>
    <phoneticPr fontId="7" type="noConversion"/>
  </si>
  <si>
    <r>
      <t>467</t>
    </r>
    <r>
      <rPr>
        <sz val="10"/>
        <color theme="1"/>
        <rFont val="新細明體"/>
        <family val="1"/>
        <charset val="136"/>
      </rPr>
      <t>期</t>
    </r>
    <phoneticPr fontId="7" type="noConversion"/>
  </si>
  <si>
    <t xml:space="preserve"> 099-111</t>
    <phoneticPr fontId="7" type="noConversion"/>
  </si>
  <si>
    <t>1022-9787</t>
    <phoneticPr fontId="7" type="noConversion"/>
  </si>
  <si>
    <t>https://www.materialsnet.com.tw/magazine/Magazine.aspx?pid=2392</t>
    <phoneticPr fontId="7" type="noConversion"/>
  </si>
  <si>
    <r>
      <rPr>
        <sz val="10"/>
        <color theme="1"/>
        <rFont val="微軟正黑體"/>
        <family val="2"/>
        <charset val="136"/>
      </rPr>
      <t>楊希文</t>
    </r>
    <phoneticPr fontId="23" type="noConversion"/>
  </si>
  <si>
    <r>
      <t xml:space="preserve">Liu, Tien Yuan*; Chen, Kuei-Jung; </t>
    </r>
    <r>
      <rPr>
        <b/>
        <u/>
        <sz val="10"/>
        <color theme="1"/>
        <rFont val="Times New Roman"/>
        <family val="1"/>
      </rPr>
      <t>Yang, Hsiwen</t>
    </r>
    <r>
      <rPr>
        <sz val="10"/>
        <color theme="1"/>
        <rFont val="Times New Roman"/>
        <family val="1"/>
      </rPr>
      <t>; Hsiang, Hsing-, I</t>
    </r>
    <phoneticPr fontId="23" type="noConversion"/>
  </si>
  <si>
    <t>Effects of CaF2 addition on the structure, optical properties, and chemical durability of phosphate glasses</t>
  </si>
  <si>
    <t>JOURNAL OF NON-CRYSTALLINE SOLIDS</t>
  </si>
  <si>
    <t>OCT 15</t>
  </si>
  <si>
    <t>0022-3093</t>
  </si>
  <si>
    <t>1873-4812</t>
  </si>
  <si>
    <r>
      <rPr>
        <sz val="10"/>
        <color theme="1"/>
        <rFont val="Arial"/>
        <family val="2"/>
      </rPr>
      <t>謝健</t>
    </r>
  </si>
  <si>
    <r>
      <t>Ko, Tsung-Shine*; Hsieh, Hsiang-Yu; Wu, Sean; S</t>
    </r>
    <r>
      <rPr>
        <b/>
        <u/>
        <sz val="10"/>
        <color theme="1"/>
        <rFont val="Times New Roman"/>
        <family val="1"/>
      </rPr>
      <t>hieh, Jiann</t>
    </r>
    <r>
      <rPr>
        <sz val="10"/>
        <color theme="1"/>
        <rFont val="Times New Roman"/>
        <family val="1"/>
      </rPr>
      <t>; Chen, Wei-Chun; Wang, Wei-Lin; Lin, Yang-Wei</t>
    </r>
    <phoneticPr fontId="23" type="noConversion"/>
  </si>
  <si>
    <t>An efficient SERS substrate for target molecule aggregation and localization Analysis: WS2 nanoparticles in pitted a-plane GaN</t>
  </si>
  <si>
    <t>OPTICAL MATERIALS</t>
  </si>
  <si>
    <t>MAY</t>
  </si>
  <si>
    <t>0925-3467</t>
  </si>
  <si>
    <t>1873-1252</t>
  </si>
  <si>
    <r>
      <t>Lin, Wen Hui; Tsao, Shan Ya; Cheng, Tsung Chieh*;</t>
    </r>
    <r>
      <rPr>
        <b/>
        <u/>
        <sz val="10"/>
        <color theme="1"/>
        <rFont val="Times New Roman"/>
        <family val="1"/>
      </rPr>
      <t xml:space="preserve"> Shieh, Jiann</t>
    </r>
    <r>
      <rPr>
        <sz val="10"/>
        <color theme="1"/>
        <rFont val="Times New Roman"/>
        <family val="1"/>
      </rPr>
      <t>; Yang, Jung Yen</t>
    </r>
    <phoneticPr fontId="23" type="noConversion"/>
  </si>
  <si>
    <t>Effect of morphologies of hydroxyapatite powders on thermal sprayed hydroxyapatite coatings</t>
  </si>
  <si>
    <r>
      <t xml:space="preserve">Chang, Wen-Huei*; Wu, Yu-Cheng; </t>
    </r>
    <r>
      <rPr>
        <b/>
        <u/>
        <sz val="10"/>
        <color theme="1"/>
        <rFont val="Times New Roman"/>
        <family val="1"/>
      </rPr>
      <t>Shieh, Jiann</t>
    </r>
    <r>
      <rPr>
        <sz val="10"/>
        <color theme="1"/>
        <rFont val="Times New Roman"/>
        <family val="1"/>
      </rPr>
      <t>; Kuo, Kuan-Ting; Huang, Chih-Chia; Cheng, Horng-Long; Lin, Chun-Hung*</t>
    </r>
    <phoneticPr fontId="23" type="noConversion"/>
  </si>
  <si>
    <t>Nanoimprinted Sticky Hydrophobic SU-8 Nanopillars for Ultra-Sensitive Surface-Enhanced Raman Spectroscopy Applications</t>
  </si>
  <si>
    <t>ACS APPLIED NANO MATERIALS</t>
  </si>
  <si>
    <t>10087-10095</t>
  </si>
  <si>
    <t>2574-0970</t>
  </si>
  <si>
    <r>
      <rPr>
        <sz val="10"/>
        <color theme="1"/>
        <rFont val="微軟正黑體"/>
        <family val="2"/>
        <charset val="136"/>
      </rPr>
      <t>材料科學工程學系
機械工程學系</t>
    </r>
    <phoneticPr fontId="23" type="noConversion"/>
  </si>
  <si>
    <r>
      <rPr>
        <sz val="10"/>
        <color theme="1"/>
        <rFont val="微軟正黑體"/>
        <family val="2"/>
        <charset val="136"/>
      </rPr>
      <t>謝健</t>
    </r>
    <r>
      <rPr>
        <sz val="10"/>
        <color theme="1"/>
        <rFont val="Times New Roman"/>
        <family val="1"/>
      </rPr>
      <t xml:space="preserve">*
</t>
    </r>
    <r>
      <rPr>
        <sz val="10"/>
        <color theme="1"/>
        <rFont val="微軟正黑體"/>
        <family val="2"/>
        <charset val="136"/>
      </rPr>
      <t>許進吉</t>
    </r>
    <phoneticPr fontId="23" type="noConversion"/>
  </si>
  <si>
    <r>
      <t xml:space="preserve">Huang, Wei Chen; Chang, Ming Yen; </t>
    </r>
    <r>
      <rPr>
        <b/>
        <u/>
        <sz val="10"/>
        <color theme="1"/>
        <rFont val="Times New Roman"/>
        <family val="1"/>
      </rPr>
      <t>Shieh, Jiann*</t>
    </r>
    <r>
      <rPr>
        <sz val="10"/>
        <color theme="1"/>
        <rFont val="Times New Roman"/>
        <family val="1"/>
      </rPr>
      <t xml:space="preserve">; Lin, Chun Hung; </t>
    </r>
    <r>
      <rPr>
        <b/>
        <sz val="10"/>
        <color theme="1"/>
        <rFont val="Times New Roman"/>
        <family val="1"/>
      </rPr>
      <t>Hsu, Chin Chi</t>
    </r>
    <phoneticPr fontId="23" type="noConversion"/>
  </si>
  <si>
    <t>Effective Manipulation of Water Droplets on Open Superhydrophobic Glass Surfaces by Using a Triboelectrically Charged Polytetrafluoroethylene Rod on the Back Side of These Surfaces</t>
  </si>
  <si>
    <t>ADVANCED MATERIALS INTERFACES</t>
  </si>
  <si>
    <t>2196-7350</t>
  </si>
  <si>
    <t>材料科學工程學系  小計</t>
  </si>
  <si>
    <t>SCIE:20、其他：2</t>
    <phoneticPr fontId="7" type="noConversion"/>
  </si>
  <si>
    <r>
      <rPr>
        <sz val="10"/>
        <color theme="1"/>
        <rFont val="微軟正黑體"/>
        <family val="2"/>
        <charset val="136"/>
      </rPr>
      <t>能源工程學系</t>
    </r>
    <phoneticPr fontId="23" type="noConversion"/>
  </si>
  <si>
    <r>
      <rPr>
        <sz val="10"/>
        <color theme="1"/>
        <rFont val="微軟正黑體"/>
        <family val="2"/>
        <charset val="136"/>
      </rPr>
      <t>江姿萱</t>
    </r>
    <phoneticPr fontId="23" type="noConversion"/>
  </si>
  <si>
    <r>
      <t>Zhou, Lihui; Tsai, Hung-Wei; Kuo, Ting-Wei; Kao, Jui-Cheng; Lo, Yu-Chieh; Chang, Ji-Min;</t>
    </r>
    <r>
      <rPr>
        <b/>
        <u/>
        <sz val="10"/>
        <color theme="1"/>
        <rFont val="Times New Roman"/>
        <family val="1"/>
      </rPr>
      <t xml:space="preserve"> Chiang, Tzu-Hsuan</t>
    </r>
    <r>
      <rPr>
        <sz val="10"/>
        <color theme="1"/>
        <rFont val="Times New Roman"/>
        <family val="1"/>
      </rPr>
      <t>; Dai, Sheng*; Wang, Kuan-Wen*; Chen, Tsan-Yao*</t>
    </r>
    <phoneticPr fontId="23" type="noConversion"/>
  </si>
  <si>
    <t>Atomic Layered ZnO Between Cu Nanoparticles and a PVP Polymer Layer Enable Exceptional Selectivity and Stability in Electrocatalytic CO2 Reduction to C2H4</t>
  </si>
  <si>
    <t>ADVANCED SCIENCE</t>
  </si>
  <si>
    <t>2198-3844</t>
  </si>
  <si>
    <r>
      <t xml:space="preserve">Singh, Yamini*; Mishra, Prakhar; Parihar, Reena; Singh, Narendra Kumar; </t>
    </r>
    <r>
      <rPr>
        <b/>
        <u/>
        <sz val="10"/>
        <color theme="1"/>
        <rFont val="Times New Roman"/>
        <family val="1"/>
      </rPr>
      <t>Chiang, Tzu Hsuan*</t>
    </r>
    <phoneticPr fontId="23" type="noConversion"/>
  </si>
  <si>
    <t>Molecular engineering in carbon nitride/mesoporous Ni0.5Co2.5O4 nanocomposite as bifunctional electrocatalyst for oxygen and hydrogen evaluation</t>
  </si>
  <si>
    <t>INTERNATIONAL JOURNAL OF HYDROGEN ENERGY</t>
  </si>
  <si>
    <t>325-336</t>
  </si>
  <si>
    <t>APR 8</t>
  </si>
  <si>
    <t>0360-3199</t>
  </si>
  <si>
    <t>1879-3487</t>
  </si>
  <si>
    <r>
      <rPr>
        <sz val="10"/>
        <color theme="1"/>
        <rFont val="微軟正黑體"/>
        <family val="2"/>
        <charset val="136"/>
      </rPr>
      <t>張敏興</t>
    </r>
    <phoneticPr fontId="23" type="noConversion"/>
  </si>
  <si>
    <r>
      <t xml:space="preserve">Chen, Wei-Hsin; Chang, Yu-Fan; </t>
    </r>
    <r>
      <rPr>
        <b/>
        <u/>
        <sz val="10"/>
        <color theme="1"/>
        <rFont val="Times New Roman"/>
        <family val="1"/>
      </rPr>
      <t>Chang, Min-Hsing*</t>
    </r>
    <phoneticPr fontId="23" type="noConversion"/>
  </si>
  <si>
    <t>Centrifugal electrospun bimetallic PtFe nanowires as electrocatalyst for oxygen reduction reaction in polymer electrolyte membrane fuel cells</t>
  </si>
  <si>
    <t>914-921</t>
  </si>
  <si>
    <t>JUN 18</t>
  </si>
  <si>
    <r>
      <t xml:space="preserve">Chen, Wei-Hsin*; Chen, Cheng-Hao; </t>
    </r>
    <r>
      <rPr>
        <b/>
        <u/>
        <sz val="10"/>
        <color theme="1"/>
        <rFont val="Times New Roman"/>
        <family val="1"/>
      </rPr>
      <t>Chang, Min-Hsing</t>
    </r>
    <r>
      <rPr>
        <sz val="10"/>
        <color theme="1"/>
        <rFont val="Times New Roman"/>
        <family val="1"/>
      </rPr>
      <t>*</t>
    </r>
    <phoneticPr fontId="23" type="noConversion"/>
  </si>
  <si>
    <t>Exploring nanoparticles in lungs under COPD conditions for nanospray drug flow and deposition: CFD simulations and AI predictions</t>
  </si>
  <si>
    <t>INTERNATIONAL JOURNAL OF PHARMACEUTICS</t>
  </si>
  <si>
    <t>JUN 10</t>
  </si>
  <si>
    <t>0378-5173</t>
  </si>
  <si>
    <t>1873-3476</t>
  </si>
  <si>
    <r>
      <t xml:space="preserve">Chou, You-Chuan; Chen, Falin; </t>
    </r>
    <r>
      <rPr>
        <b/>
        <u/>
        <sz val="10"/>
        <color theme="1"/>
        <rFont val="Times New Roman"/>
        <family val="1"/>
      </rPr>
      <t>Chang, Min-Hsing*</t>
    </r>
    <phoneticPr fontId="23" type="noConversion"/>
  </si>
  <si>
    <t>Gravitational settling effect of nanoparticles on the onset of thermal convection in a rotating nanofluid layer</t>
  </si>
  <si>
    <t>MECHANICS RESEARCH COMMUNICATIONS</t>
  </si>
  <si>
    <t>OCT</t>
  </si>
  <si>
    <t>0093-6413</t>
  </si>
  <si>
    <t>1873-3972</t>
  </si>
  <si>
    <r>
      <t xml:space="preserve">Chen, Wei-Hsin*; Wu, Dong-Ruei; </t>
    </r>
    <r>
      <rPr>
        <b/>
        <u/>
        <sz val="10"/>
        <color theme="1"/>
        <rFont val="Times New Roman"/>
        <family val="1"/>
      </rPr>
      <t>Chang, Min-Hsing</t>
    </r>
    <r>
      <rPr>
        <sz val="10"/>
        <color theme="1"/>
        <rFont val="Times New Roman"/>
        <family val="1"/>
      </rPr>
      <t>*; Rajendran, Saravanan; Ong, Hwai Chyuan; Lin, Kun-Yi Andrew</t>
    </r>
    <phoneticPr fontId="23" type="noConversion"/>
  </si>
  <si>
    <t>Modeling of hydrogen separation through Pd membrane with vacuum pressure using Taguchi and machine learning methods</t>
  </si>
  <si>
    <t>1004-1016</t>
  </si>
  <si>
    <t>JUN 20</t>
  </si>
  <si>
    <r>
      <t xml:space="preserve">Chen, Falin; </t>
    </r>
    <r>
      <rPr>
        <b/>
        <u/>
        <sz val="10"/>
        <color theme="1"/>
        <rFont val="Times New Roman"/>
        <family val="1"/>
      </rPr>
      <t>Chang, Min-Hsing*</t>
    </r>
    <r>
      <rPr>
        <sz val="10"/>
        <color theme="1"/>
        <rFont val="Times New Roman"/>
        <family val="1"/>
      </rPr>
      <t>; Huang, Bo-Yan; Tang, Yu-Chang</t>
    </r>
    <phoneticPr fontId="23" type="noConversion"/>
  </si>
  <si>
    <t>Stability of double diffusive convection in an inclined slot</t>
  </si>
  <si>
    <t>PHYSICAL REVIEW FLUIDS</t>
  </si>
  <si>
    <t>JUL 21</t>
  </si>
  <si>
    <t>2469-990X</t>
  </si>
  <si>
    <r>
      <rPr>
        <sz val="10"/>
        <color theme="1"/>
        <rFont val="細明體"/>
        <family val="3"/>
        <charset val="136"/>
      </rPr>
      <t>張紹甫
陳建仲</t>
    </r>
    <r>
      <rPr>
        <sz val="10"/>
        <color theme="1"/>
        <rFont val="Times New Roman"/>
        <family val="1"/>
      </rPr>
      <t>*</t>
    </r>
    <phoneticPr fontId="23" type="noConversion"/>
  </si>
  <si>
    <t>Liu, Chia-Hsien; Chen, Hsuan-Jung; Chang, Shao-Fu; Chen, Chien-Chon</t>
  </si>
  <si>
    <t>Low-porosity Composite Film of Anodic AlOOH and Thermally Sprayed Y2O3 Film for Sensor Application</t>
  </si>
  <si>
    <t>SENSORS AND MATERIALS</t>
  </si>
  <si>
    <t>6
part.3
SI</t>
    <phoneticPr fontId="23" type="noConversion"/>
  </si>
  <si>
    <t>2533-2544</t>
  </si>
  <si>
    <t>JAPAN</t>
    <phoneticPr fontId="23" type="noConversion"/>
  </si>
  <si>
    <t>0914-4935</t>
  </si>
  <si>
    <r>
      <rPr>
        <sz val="10"/>
        <color theme="1"/>
        <rFont val="Arial"/>
        <family val="2"/>
      </rPr>
      <t>黃明輝</t>
    </r>
  </si>
  <si>
    <t>ARA Collab
Ali, S.*; Allison, P.; Archambault, S.; Beatty, J. J.; Besson, D. Z.; Bishop, A.; Chen, P.; Chen, Y. C.; Chen, Y. -C.; Clark, B. A.; Connolly, A.; Couberly, K.; Cremonesi, L.; Cummings, A.; Dasgupta, P.; Debolt, R.; de Kockere, S.; de Vries, K. D.; Deaconu, C.; DuVernois, M. A.; Flaherty, J.; Friedman, E.; Gaior, R.; Giri, P.; Hanson, J.; Harty, N.; Hoffman, K. D.; Huang, M. -H.; Hughes, K.; Ishihara, A.; Karle, A.; Kelley, J. L.; Kim, K. -C.; Kim, M. -C; Kravchenko, I.; Krebs, R.; Kuo, C. Y.; Kurusu, K.; Latif, U. A.; Liu, C. H.; Liu, T. C.; Luszczak, W.; Mase, K.; Muzio, M. S.; Nam, J.; Nichol, R. J.; Novikov, A.; Nozdrina, A.; Oberla, E.; Pan, Y.; Pfendner, C.; Punsuebsay, N.; Roth, J.; Salcedo-Gomez, A.; Seckel, D.; Seikh, M. F. H.; Shiao, Y. -S.; Su, S. C.; Toscano, S.; Torres, J.; Touart, J.; van Eijndhoven, N.; Varner, G. S.; Vieregg, A.; Wang, M. -Z.; Wang, S. -H.; Wissel, S. A.; Xie, C.; Yoshida, S.; Young, R.</t>
    <phoneticPr fontId="23" type="noConversion"/>
  </si>
  <si>
    <t>Askaryan Radio Array: searching for the highest energy neutrinos</t>
  </si>
  <si>
    <t>EUROPEAN PHYSICAL JOURNAL-SPECIAL TOPICS</t>
  </si>
  <si>
    <t>16
SI</t>
    <phoneticPr fontId="23" type="noConversion"/>
  </si>
  <si>
    <t>5065-5075</t>
  </si>
  <si>
    <t>1951-6355</t>
  </si>
  <si>
    <t>1951-6401</t>
  </si>
  <si>
    <t>能源工程學系
化學工程學系</t>
    <phoneticPr fontId="23" type="noConversion"/>
  </si>
  <si>
    <t>江姿萱*
張漢威</t>
    <phoneticPr fontId="23" type="noConversion"/>
  </si>
  <si>
    <r>
      <rPr>
        <b/>
        <u/>
        <sz val="10"/>
        <color theme="1"/>
        <rFont val="Times New Roman"/>
        <family val="1"/>
      </rPr>
      <t>Chiang, Tzu Hsuan*</t>
    </r>
    <r>
      <rPr>
        <sz val="10"/>
        <color theme="1"/>
        <rFont val="Times New Roman"/>
        <family val="1"/>
      </rPr>
      <t>; Xu, Si-Rong; Chen, Yu-Si;</t>
    </r>
    <r>
      <rPr>
        <b/>
        <u/>
        <sz val="10"/>
        <color theme="1"/>
        <rFont val="Times New Roman"/>
        <family val="1"/>
      </rPr>
      <t xml:space="preserve"> Chang, Han-Wei</t>
    </r>
    <r>
      <rPr>
        <sz val="10"/>
        <color theme="1"/>
        <rFont val="Times New Roman"/>
        <family val="1"/>
      </rPr>
      <t>; Huang, Tzu-Chi; Chen, Jin-Ming</t>
    </r>
    <phoneticPr fontId="23" type="noConversion"/>
  </si>
  <si>
    <t>A nanoparticle metal Schiff bases synthesis by amine curing agents reacts with waste PET plastic to enhance alkaline water electrolysis</t>
  </si>
  <si>
    <t>ELECTROCHIMICA ACTA</t>
  </si>
  <si>
    <t>0013-4686</t>
  </si>
  <si>
    <t>1873-3859</t>
  </si>
  <si>
    <t>能源工程學系  小計</t>
  </si>
  <si>
    <t>SCIE:10</t>
    <phoneticPr fontId="7" type="noConversion"/>
  </si>
  <si>
    <r>
      <rPr>
        <sz val="10"/>
        <color theme="1"/>
        <rFont val="微軟正黑體"/>
        <family val="2"/>
        <charset val="136"/>
      </rPr>
      <t>機械工程學系</t>
    </r>
    <phoneticPr fontId="23" type="noConversion"/>
  </si>
  <si>
    <r>
      <rPr>
        <sz val="10"/>
        <color theme="1"/>
        <rFont val="Arial"/>
        <family val="2"/>
      </rPr>
      <t>余慶峰</t>
    </r>
  </si>
  <si>
    <r>
      <rPr>
        <b/>
        <u/>
        <sz val="10"/>
        <color theme="1"/>
        <rFont val="Times New Roman"/>
        <family val="1"/>
      </rPr>
      <t>Yu, Ching-Feng*</t>
    </r>
    <r>
      <rPr>
        <sz val="10"/>
        <color theme="1"/>
        <rFont val="Times New Roman"/>
        <family val="1"/>
      </rPr>
      <t>; Liu, Yang-Lun</t>
    </r>
    <phoneticPr fontId="23" type="noConversion"/>
  </si>
  <si>
    <t>DFT Study of Au3In and Au3In2 Intermetallic Compounds: Structural Stability, Fracture Toughness, Anisotropic Elasticity, and Thermophysical Properties for Advanced Applications</t>
  </si>
  <si>
    <t>MATERIALS</t>
  </si>
  <si>
    <t>MAR 29</t>
  </si>
  <si>
    <t>1996-1944</t>
  </si>
  <si>
    <t>Cheng, Hsien-Chie; Yu, Ching-Feng</t>
  </si>
  <si>
    <t>First-principles analysis of structural stability, mechanical anisotropy, and thermophysical and electronic properties of Cu-Pd intermetallic compounds: a comparative study of CuPd, CuPd3, Cu3Pd, and Cu4Pd</t>
  </si>
  <si>
    <t>NEW JOURNAL OF CHEMISTRY</t>
  </si>
  <si>
    <t>13607-13629</t>
  </si>
  <si>
    <t>AUG 4</t>
  </si>
  <si>
    <t>1144-0546</t>
  </si>
  <si>
    <t>1369-9261</t>
  </si>
  <si>
    <r>
      <rPr>
        <sz val="10"/>
        <color theme="1"/>
        <rFont val="微軟正黑體"/>
        <family val="2"/>
        <charset val="136"/>
      </rPr>
      <t>余慶峰</t>
    </r>
    <r>
      <rPr>
        <sz val="10"/>
        <color theme="1"/>
        <rFont val="Times New Roman"/>
        <family val="1"/>
      </rPr>
      <t>*</t>
    </r>
    <phoneticPr fontId="23" type="noConversion"/>
  </si>
  <si>
    <r>
      <t>Cheng, Hsien-Chie;</t>
    </r>
    <r>
      <rPr>
        <b/>
        <u/>
        <sz val="10"/>
        <color theme="1"/>
        <rFont val="Times New Roman"/>
        <family val="1"/>
      </rPr>
      <t xml:space="preserve"> Yu, Ching-Feng*</t>
    </r>
    <phoneticPr fontId="23" type="noConversion"/>
  </si>
  <si>
    <t>A hierarchical sub-modeling approach for the thermo-mechanical analysis of a TFT-FOPLP</t>
  </si>
  <si>
    <t>SCIENCE PROGRESS</t>
  </si>
  <si>
    <t>368504251403216</t>
    <phoneticPr fontId="7" type="noConversion"/>
  </si>
  <si>
    <t>0036-8504</t>
  </si>
  <si>
    <t>2047-7163</t>
  </si>
  <si>
    <r>
      <rPr>
        <b/>
        <u/>
        <sz val="10"/>
        <color theme="1"/>
        <rFont val="Times New Roman"/>
        <family val="1"/>
      </rPr>
      <t>Ching-Feng Y</t>
    </r>
    <r>
      <rPr>
        <sz val="10"/>
        <color theme="1"/>
        <rFont val="Times New Roman"/>
        <family val="1"/>
      </rPr>
      <t>u*,Jr-Wei Peng ,Chih-Cheng Hsiao,Chin-Hung Wang andWei-Chung Lo</t>
    </r>
    <phoneticPr fontId="23" type="noConversion"/>
  </si>
  <si>
    <t>Development of a GUI-Driven AI Deep Learning Platform for Predicting Warpage Behavior of FOWLP</t>
    <phoneticPr fontId="23" type="noConversion"/>
  </si>
  <si>
    <t xml:space="preserve">Micromachines </t>
    <phoneticPr fontId="23" type="noConversion"/>
  </si>
  <si>
    <t>342(26pages)</t>
    <phoneticPr fontId="23" type="noConversion"/>
  </si>
  <si>
    <t>Feb 04 2025</t>
  </si>
  <si>
    <t>SCIE</t>
    <phoneticPr fontId="23" type="noConversion"/>
  </si>
  <si>
    <t>https://doi.org/10.3390/mi16030342</t>
    <phoneticPr fontId="23" type="noConversion"/>
  </si>
  <si>
    <r>
      <rPr>
        <b/>
        <u/>
        <sz val="10"/>
        <color theme="1"/>
        <rFont val="Times New Roman"/>
        <family val="1"/>
      </rPr>
      <t>Yu, Ching-Feng*</t>
    </r>
    <r>
      <rPr>
        <sz val="10"/>
        <color theme="1"/>
        <rFont val="Times New Roman"/>
        <family val="1"/>
      </rPr>
      <t>; Peng, Jr-Wei; Hsiao, Chih-Cheng; Wang, Chin-Hung; Lo, Wei-Chung</t>
    </r>
    <phoneticPr fontId="23" type="noConversion"/>
  </si>
  <si>
    <t>Development of GUI-Driven AI Deep Learning Platform for Predicting Warpage Behavior of Fan-Out Wafer-Level Packaging</t>
  </si>
  <si>
    <t>MICROMACHINES</t>
  </si>
  <si>
    <t>MAR 17</t>
  </si>
  <si>
    <t>2072-666X</t>
  </si>
  <si>
    <r>
      <rPr>
        <b/>
        <u/>
        <sz val="10"/>
        <color theme="1"/>
        <rFont val="Times New Roman"/>
        <family val="1"/>
      </rPr>
      <t>Yu, Ching-Feng*</t>
    </r>
    <r>
      <rPr>
        <sz val="10"/>
        <color theme="1"/>
        <rFont val="Times New Roman"/>
        <family val="1"/>
      </rPr>
      <t>; Cheng, Hsien-Chie</t>
    </r>
    <phoneticPr fontId="23" type="noConversion"/>
  </si>
  <si>
    <t>In-Depth DFT-Based Analysis of the Structural, Mechanical, Thermodynamic, and Electronic Characteristics of CuP2 and Cu3P: Insights into Material Stability and Performance</t>
  </si>
  <si>
    <t>MAR 27</t>
  </si>
  <si>
    <r>
      <rPr>
        <sz val="10"/>
        <color theme="1"/>
        <rFont val="微軟正黑體"/>
        <family val="2"/>
        <charset val="136"/>
      </rPr>
      <t>李羿慧</t>
    </r>
    <phoneticPr fontId="23" type="noConversion"/>
  </si>
  <si>
    <r>
      <t xml:space="preserve">Shih, Yi-Pei*; </t>
    </r>
    <r>
      <rPr>
        <b/>
        <u/>
        <sz val="10"/>
        <color theme="1"/>
        <rFont val="Times New Roman"/>
        <family val="1"/>
      </rPr>
      <t>Lee, Yi-Hui</t>
    </r>
    <r>
      <rPr>
        <sz val="10"/>
        <color theme="1"/>
        <rFont val="Times New Roman"/>
        <family val="1"/>
      </rPr>
      <t>; Chen, Kuan-Hung; Fong, Zhang-Hua; Wei, Bo-Lin; Wang, Yu-Chieh; Wei, Yu-Hsien</t>
    </r>
    <phoneticPr fontId="23" type="noConversion"/>
  </si>
  <si>
    <t>Feed Rate Improvement for Face Hobbing on a Six-Axis CNC Bevel Gear-Cutting Machine</t>
  </si>
  <si>
    <t>SEP 1</t>
  </si>
  <si>
    <r>
      <rPr>
        <sz val="10"/>
        <color theme="1"/>
        <rFont val="新細明體"/>
        <family val="2"/>
        <charset val="136"/>
      </rPr>
      <t>林群富、</t>
    </r>
    <r>
      <rPr>
        <sz val="10"/>
        <color theme="1"/>
        <rFont val="微軟正黑體"/>
        <family val="2"/>
        <charset val="136"/>
      </rPr>
      <t>余慶峰</t>
    </r>
    <r>
      <rPr>
        <sz val="10"/>
        <color theme="1"/>
        <rFont val="Times New Roman"/>
        <family val="2"/>
        <charset val="136"/>
      </rPr>
      <t>*</t>
    </r>
    <phoneticPr fontId="23" type="noConversion"/>
  </si>
  <si>
    <r>
      <t xml:space="preserve">Lin, Chun-Fu; </t>
    </r>
    <r>
      <rPr>
        <b/>
        <u/>
        <sz val="10"/>
        <color theme="1"/>
        <rFont val="Times New Roman"/>
        <family val="1"/>
      </rPr>
      <t>Lin, Hsien-Tsung</t>
    </r>
    <r>
      <rPr>
        <sz val="10"/>
        <color theme="1"/>
        <rFont val="Times New Roman"/>
        <family val="1"/>
      </rPr>
      <t xml:space="preserve">; </t>
    </r>
    <r>
      <rPr>
        <b/>
        <u/>
        <sz val="10"/>
        <color theme="1"/>
        <rFont val="Times New Roman"/>
        <family val="1"/>
      </rPr>
      <t>Yu, Ching-Feng*</t>
    </r>
    <phoneticPr fontId="23" type="noConversion"/>
  </si>
  <si>
    <t>Structural stability, elastic anisotropy and thermophysical behavior of the Au10In3 intermetallic compound: insights from first-principles calculations</t>
    <phoneticPr fontId="7" type="noConversion"/>
  </si>
  <si>
    <t>JOURNAL OF MECHANICS</t>
  </si>
  <si>
    <t>322-337</t>
    <phoneticPr fontId="23" type="noConversion"/>
  </si>
  <si>
    <t>1727-7191</t>
  </si>
  <si>
    <t>1811-8216</t>
  </si>
  <si>
    <r>
      <rPr>
        <sz val="10"/>
        <color theme="1"/>
        <rFont val="微軟正黑體"/>
        <family val="2"/>
        <charset val="136"/>
      </rPr>
      <t>唐士雄</t>
    </r>
    <phoneticPr fontId="23" type="noConversion"/>
  </si>
  <si>
    <r>
      <t xml:space="preserve">Abdullah, Nzar Rauf*; Azeez, Yousif Hussein; </t>
    </r>
    <r>
      <rPr>
        <b/>
        <u/>
        <sz val="10"/>
        <color theme="1"/>
        <rFont val="Times New Roman"/>
        <family val="1"/>
      </rPr>
      <t>Tang, Chi-Shung</t>
    </r>
    <r>
      <rPr>
        <sz val="10"/>
        <color theme="1"/>
        <rFont val="Times New Roman"/>
        <family val="1"/>
      </rPr>
      <t>; Gudmundsson, Vidar</t>
    </r>
    <phoneticPr fontId="23" type="noConversion"/>
  </si>
  <si>
    <t>Modeling optical, mechanical, and thermal properties of Fluoro-Perovskites, KZnF3 and KMgF3: DFT and AIMD computations</t>
    <phoneticPr fontId="7" type="noConversion"/>
  </si>
  <si>
    <t>SOLID STATE COMMUNICATIONS</t>
  </si>
  <si>
    <t>0038-1098</t>
  </si>
  <si>
    <t>1879-2766</t>
  </si>
  <si>
    <t>Gudmundsson, Vidar; Mughnetsyan, Vram; Goan, Hsi-Sheng; Chai, Jeng-Da; Abdullah, Nzar Rauf; Tang, Chi-Shung; Moldoveanu, Valeriu; Manolescu, Andrei</t>
    <phoneticPr fontId="23" type="noConversion"/>
  </si>
  <si>
    <t>Spin configuration of an array of quantum rings controlled by cavity photons</t>
  </si>
  <si>
    <t>PHYSICAL REVIEW B</t>
  </si>
  <si>
    <t>MAR 11</t>
  </si>
  <si>
    <t>2469-9950</t>
  </si>
  <si>
    <t>2469-9969</t>
  </si>
  <si>
    <r>
      <rPr>
        <sz val="10"/>
        <color theme="1"/>
        <rFont val="微軟正黑體"/>
        <family val="2"/>
        <charset val="136"/>
      </rPr>
      <t>唐士雄</t>
    </r>
    <r>
      <rPr>
        <sz val="10"/>
        <color theme="1"/>
        <rFont val="Times New Roman"/>
        <family val="1"/>
      </rPr>
      <t>*</t>
    </r>
    <phoneticPr fontId="23" type="noConversion"/>
  </si>
  <si>
    <r>
      <t xml:space="preserve">Tsai, Chiang-Kuei; </t>
    </r>
    <r>
      <rPr>
        <b/>
        <u/>
        <sz val="10"/>
        <color theme="1"/>
        <rFont val="Times New Roman"/>
        <family val="1"/>
      </rPr>
      <t>Tang, Chi-Shung*</t>
    </r>
    <r>
      <rPr>
        <sz val="10"/>
        <color theme="1"/>
        <rFont val="Times New Roman"/>
        <family val="1"/>
      </rPr>
      <t>; Abdullah, Nzar Rauf; Gudmundsson, Vidar</t>
    </r>
    <phoneticPr fontId="23" type="noConversion"/>
  </si>
  <si>
    <t>Spin ballistic transport and conductance characteristics in p-type narrow-channel semiconductor devices</t>
  </si>
  <si>
    <t>PHYSICA B-CONDENSED MATTER</t>
  </si>
  <si>
    <t>0921-4526</t>
  </si>
  <si>
    <t>1873-2135</t>
  </si>
  <si>
    <r>
      <rPr>
        <sz val="10"/>
        <color theme="1"/>
        <rFont val="微軟正黑體"/>
        <family val="2"/>
        <charset val="136"/>
      </rPr>
      <t>徐偉軒</t>
    </r>
    <phoneticPr fontId="23" type="noConversion"/>
  </si>
  <si>
    <r>
      <rPr>
        <b/>
        <u/>
        <sz val="10"/>
        <color theme="1"/>
        <rFont val="Times New Roman"/>
        <family val="1"/>
      </rPr>
      <t>Hsu, Wei-Hsuan*</t>
    </r>
    <r>
      <rPr>
        <sz val="10"/>
        <color theme="1"/>
        <rFont val="Times New Roman"/>
        <family val="1"/>
      </rPr>
      <t>; Lin, Zih-Yu</t>
    </r>
    <phoneticPr fontId="23" type="noConversion"/>
  </si>
  <si>
    <t>Performance Enhancement of Microbial Fuel Cells Using Graphene-coated Stainless Steel Mesh Anodes via Electrophoretic Deposition</t>
  </si>
  <si>
    <t>8
part.3</t>
    <phoneticPr fontId="23" type="noConversion"/>
  </si>
  <si>
    <t>3515-3529</t>
  </si>
  <si>
    <r>
      <rPr>
        <sz val="10"/>
        <color theme="1"/>
        <rFont val="微軟正黑體"/>
        <family val="2"/>
        <charset val="136"/>
      </rPr>
      <t>張昀</t>
    </r>
    <phoneticPr fontId="23" type="noConversion"/>
  </si>
  <si>
    <t>Daya Bay Collaboration
An, F. P.; Bai, W. D.; Balantekin, A. B.; Bishai, M.; Blyth, S.; Cao, G. F.; Cao, J.; Chang, J. F.; Chang, Y.; Chen, H. S.; Chen, H. Y.; Chen, S. M.; Chen, Y.; Chen, Y. X.; Chen, Z. Y.; Cheng, J.; Cheng, Y. -C.; Cheng, Z. K.; Cherwinka, J. J.; Chu, M. C.; Cummings, J. P.; Dalager, O.; Deng, F. S.; Ding, X. Y.; Ding, Y. Y.; Diwan, M. V.; Dohnal, T.; Dolzhikov, D.; Dove, J.; Dugas, K. V.; Duyang, H. Y.; Dwyer, D. A.; Gallo, J. P.; Gonchar, M.; Gong, G. H.; Gong, H.; Gu, W. Q.; Guo, J. Y.; Guo, L.; Guo, X. H.; Guo, Y. H.; Guo, Z.; Hackenburg, R. W.; Han, Y.; Hans, S.; He, M.; Heeger, K. M.; Heng, Y. K.; Hor, Y. K.; Hsiung, Y. B.; Hu, B. Z.; Hu, J. R.; Hu, T.; Hu, Z. J.; Huang, H. X.; Huang, J. H.; Huang, X. T.; Huang, Y. B.; Huber, P.; Jaffe, D. E.; Jen, K. L.; Ji, X. L.; Ji, X. P.; Johnson, R. A.; Jones, D.; Kang, L.; Kettell, S. H.; Kohn, S.; Kramer, M.; Langford, T. J.; Lee, J.; Lee, J. H. C.; Lei, R. T.; Leitner, R.; Leung, J. K. C.; Li, F.; Li, H. L.; Li, J. J.; Li, Q. J.; Li, R. H.; Li, S.; Li, S. C.; Li, W. D.; Li, X. N.; Li, X. Q.; Li, Y. F.; Li, Z. B.; Liang, H.; Lin, C. J.; Lin, G. L.; Lin, S.; Ling, J. J.; Link, J. M.; Littenberg, L.; Littlejohn, B. R.; Liu, J. C.; Liu, J. L.; Liu, J. X.; Lu, C.; Lu, H. Q.; Luk, K. B.; Ma, B. Z.; Ma, X. B.; Ma, X. Y.; Ma, Y. Q.; Mandujano, R. C.; Marshall, C.; McDonald, K. T.; McKeown, R. D.; Meng, Y.; Napolitano, J.; Naumov, D.; Naumova, E.; Nguyen, T. M. T.; Ochoa-Ricoux, J. P.; Olshevskiy, A.; Park, J.; Patton, S.; Peng, J. C.; Pun, C. S. J.; Qi, F. Z.; Qi, M.; Qian, X.; Raper, N.; Ren, J.; Reveco, C. Morales; Rosero, R.; Roskovec, B.; Ruan, X. C.; Russell, B.; Steiner, H.; Sun, J. L.; Tmej, T.; Tse, W. -H.; Tull, C. E.; Tung, Y. C.; Viren, B.; Vorobel, V.; Wang, C. H.; Wang, J.; Wang, M.; Wang, N. Y.; Wang, R. G.; Wang, W.; Wang, X.; Wang, Y. F.; Wang, Z.; Wang, Z. M.; Wei, H. Y.; Wei, L. H.; Wei, W.; Wen, L. J.; Whisnant, K.; White, C. G.; Wong, H. L. H.; Worcester, E.; Wu, D. R.; Wu, Q.; Wu, W. J.; Xia, D. M.; Xie, Z. Q.; Xing, Z. Z.; Xu, H. K.; Xu, J. L.; Xu, T.; Xue, T.; Yang, C. G.; Yang, L.; Yang, Y. Z.; Yao, H. F.; Ye, M.; Yeh, M.; Young, B. L.; Yu, H. Z.; Yu, Z. Y.; Yue, B. B.; Zavadskyi, V.; Zeng, S.; Zeng, Y.; Zhan, L.; Zhang, C.; Zhang, F. Y.; Zhang, H. H.; Zhang, J. L.; Zhang, J. W.; Zhang, Q. M.; Zhang, S. Q.; Zhang, X. T.; Zhang, Y. M.; Zhang, Y. X.; Zhang, Y. Y.; Zhang, Z. J.; Zhang, Z. P.; Zhang, Z. Y.; Zhao, J.; Zhao, R. Z.; Zhou, L.; Zhuang, H. L.; Zou, J. H.</t>
    <phoneticPr fontId="23" type="noConversion"/>
  </si>
  <si>
    <t>Comprehensive Measurement of the Reactor Antineutrino Spectrum and Flux at Daya Bay</t>
  </si>
  <si>
    <t>PHYSICAL REVIEW LETTERS</t>
  </si>
  <si>
    <t>MAY 21</t>
  </si>
  <si>
    <t>0031-9007</t>
  </si>
  <si>
    <t>1079-7114</t>
  </si>
  <si>
    <t>JUNO Collaboration
Abusleme, Angel; Adam, Thomas; Adamowicz, Kai; Ahmad, Shakeel; Ahmed, Rizwan; Aiello, Sebastiano; An, Fengpeng; An, Qi; Andronico, Giuseppe; Anfimov, Nikolay; Antonelli, Vito; Antoshkina, Tatiana; de Andre, Joao Pedro Athayde Marcondes; Auguste, Didier; Bai, Weidong; Balashov, Nikita; Baldini, Wander; Barresi, Andrea; Basilico, Davide; Baussan, Eric; Bellato, Marco; Beretta, Marco; Bergnoli, Antonio; Bick, Daniel; Bieger, Lukas; Biktemerova, Svetlana; Birkenfeld, Thilo; Blake, Iwan; Blyth, Simon; Bolshakova, Anastasia; Bongrand, Mathieu; Breton, Dominique; Brigatti, Augusto; Brugnera, Riccardo; Bruno, Riccardo; Budano, Antonio; Busto, Jose; Cabrera, Anatael; Caccianiga, Barbara; Cai, Hao; Cai, Xiao; Cai, Yanke; Cai, Zhiyan; Callier, Stephane; Calvez, Steven; Cammi, Antonio; Campeny, Agustin; Cao, Chuanya; Cao, Guofu; Cao, Jun; Caruso, Rossella; Cerna, Cedric; Cerrone, Vanessa; Chang, Jinfan; Chang, Yun; Chatrabhuti, Auttakit; Chen, Chao; Chen, Guoming; Chen, Pingping; Chen, Shaomin; Chen, Xin; Chen, Yiming; Chen, Yixue; Chen, Yu; Chen, Zelin; Chen, Zhangming; Chen, Zhiyuan; Chen, Zikang; Cheng, Jie; Cheng, Yaping; Cheng, Yu Chin; Chepurnov, Alexander; Chetverikov, Alexey; Chiesa, Davide; Chimenti, Pietro; Chin, Yen-Ting; Chou, Po-Lin; Chu, Ziliang; Chukanov, Artem; Claverie, Gerard; Clementi, Catia; Clerbaux, Barbara; Molla, Marta Colomer; Di Lorenzo, Selma Conforti; Coppi, Alberto; Corti, Daniele; Csakli, Simon; Cui, Chenyang; Dal Corso, Flavio; Dalager, Olivia; Datta, Jaydeep; De La Taille, Christophe; Deng, Zhi; Deng, Ziyan; Ding, Xiaoyu; Ding, Xuefeng; Ding, Yayun; Dirgantara, Bayu; Dittrich, Carsten; Dmitrievsky, Sergey; Dohnal, Tadeas; Dolzhikov, Dmitry; Donchenko, Georgy; Dong, Jianmeng; Doroshkevich, Evgeny; Dou, Wei; Dracos, Marcos; Druillole, Frederic; Du, Ran; Du, Shuxian; Duan, Yujie; Dugas, Katherine; Dusini, Stefano; Duyang, Hongyue; Eck, Jessica; Enqvist, Timo; Fabbri, Andrea; Fahrendholz, Ulrike; Fan, Lei; Fang, Jian; Fang, Wenxing; Fedoseev, Dmitry; Feng, Li-Cheng; Feng, Qichun; Ferraro, Federico; Fournier, Amelie; Fritsch, Fritsch; Gan, Haonan; Gao, Feng; Gao, Feng; Garfagnini, Alberto; Gavrikov, Arsenii; Giammarchi, Marco; Giudice, Nunzio; Gonchar, Maxim; Gong, Guanghua; Gong, Hui; Gornushkin, Yuri; Grassi, Marco; Gromov, Maxim; Gromov, Vasily; Gu, Minghao; Gu, Xiaofei; Gu, Yu; Guan, Mengyun; Guan, Yuduo; Guardone, Nunzio; Guizzetti, Rosa Maria; Guo, Cong; Guo, Wanlei; Hagner, Caren; Han, Hechong; Han, Ran; Han, Yang; He, Jinhong; He, Miao; He, Wei; He, Xinhai; Heinz, Tobias; Hellmuth, Patrick; Heng, Yuekun; Herrera, Rafael; Hor, YuenKeung; Hou, Shaojing; Hsiung, Yee; Hu, Bei-Zhen; Hu, Hang; Hu, Jun; Hu, Peng; Hu, Shouyang; Hu, Tao; Hu, Yuxiang; Hu, Zhuojun; Huang, Guihong; Huang, Hanxiong; Huang, Jinhao; Huang, Junting; Huang, Kaixuan; Huang, Shengheng; Huang, Wenhao; Huang, Xin; Huang, Xingtao; Huang, Yongbo; Hui, Jiaqi; Huo, Lei; Huo, Wenju; Huss, Cedric; Hussain, Safeer; Imbert, Leonard; Ioannisian, Ara; Isocrate, Roberto; Jafar, Arshak; Jelmini, Beatrice; Jeria, Ignacio; Ji, Xiaolu; Jia, Huihui; Jia, Junji; Jian, Siyu; Jiang, Cailian; Jiang, Di; Jiang, Guangzheng; Jiang, Wei; Jiang, Xiaoshan; Jiang, Xiaozhao; Jiang, Yixuan; Jing, Xiaoping; Jollet, Cecile; Kang, Li; Karaparabil, Rebin; Kazarian, Narine; Khan, Ali; Khatun, Amina; Khosonthongkee, Khanchai; Korablev, Denis; Kouzakov, Konstantin; Krasnoperov, Alexey; Kuleshov, Sergey; Kumaran, Sindhujha; Kutovskiy, Nikolay; Labit, Loic; Lachenmaier, Tobias; Lai, Haojing; Landini, Cecilia; Leblanc, Sebastien; Lefevre, Frederic; Lei, Ruiting; Leitner, Rupert; Leung, Jason; Li, Demin; Li, Fei; Li, Fule; Li, Gaosong; Li, Hongjian; Li, Huang; Li, Jiajun; Li, Min; Li, Nan; Li, Qingjiang; Li, Ruhui; Li, Rui; Li, Shanfeng; Li, Shuo; Li, Tao; Li, Teng; Li, Weidong; Li, Weiguo; Li, Xiaomei; Li, Xiaonan; Li, Xinglong; Li, Yi; Li, Yichen; Li, Yufeng; Li, Zhaohan; Li, Zhibing; Li, Ziyuan; Li, Zonghai; Liang, An-An; Liang, Hao; Liang, Hao; Liao, Jiajun; Liao, Yilin; Liao, Yuzhong; Limphirat, Ayut; Lin, Guey-Lin; Lin, Shengxin; Lin, Tao; Ling, Jiajie; Ling, Xin; Lippi, Ivano; Liu, Caimei; Liu, Fang; Liu, Fengcheng; Liu, Haidong; Liu, Haotian; Liu, Hongbang; Liu, Hongjuan; Liu, Hongtao; Liu, Hongyang; Liu, Jianglai; Liu, Jiaxi; Liu, Jinchang; Liu, Min; Liu, Qian; Liu, Qin; Liu, Runxuan; Liu, Shenghui; Liu, Shubin; Liu, Shulin; Liu, Xiaowei; Liu, Xiwen; Liu, Xuewei; Liu, Yankai; Liu, Zhen; Loi, Lorenzo; Lokhov, Alexey; Lombardi, Paolo; Lombardo, Claudio; Loo, Kai; Lu, Chuan; Lu, Haoqi; Lu, Jingbin; Lu, Junguang; Lu, Meishu; Lu, Peizhi; Lu, Shuxiang; Lu, Xianguo; Lubsandorzhiev, Bayarto; Lubsandorzhiev, Sultim; Ludhova, Livia; Lukanov, Arslan; Luo, Fengjiao; Luo, Guang; Luo, Jianyi; Luo, Shu; Luo, Wuming; Luo, Xiaojie; Lyashuk, Vladimir; Ma, Bangzheng; Ma, Bing; Ma, Qiumei; Ma, Si; Ma, Xiaoyan; Ma, Xubo; Maalmi, Jihane; Mai, Jingyu; Malabarba, Marco; Malyshkin, Yury; Mandujano, Roberto Carlos; Mantovani, Fabio; Mao, Xin; Mao, Yajun; Mari, Stefano M.; Marini, Filippo; Martini, Agnese; Mayer, Matthias; Mayilyan, Davit; Mednieks, Ints; Meng, Yue; Meraviglia, Anita; Meregaglia, Anselmo; Meroni, Emanuela; Miramonti, Lino; Mohan, Nikhil; Montuschi, Michele; Reveco, Cristobal Morales; Nastasi, Massimiliano; Naumov, Dmitry V.; Naumova, Elena; Navas-Nicolas, Diana; Nemchenok, Igor; Minh Thuan Nguyen Thi; Nikolaev, Alexey; Ning, Feipeng; Ning, Zhe; Nunokawa, Hiroshi; Oberauer, Lothar; Ochoa-Ricoux, Juan Pedro; Olshevskiy, Alexander; Orestano, Domizia; Ortica, Fausto; Othegraven, Rainer; Paoloni, Alessandro; Parker, George; Parmeggiano, Sergio; Patsias, Achilleas; Pei, Yatian; Pelicci, Luca; Peng, Anguo; Peng, Haiping; Peng, Yu; Peng, Zhaoyuan; Percalli, Elisa; Perrin, Willy; Perrot, Frederic; Petitjean, Pierre-Alexandre; Petrucci, Fabrizio; Pilarczyk, Oliver; Rico, Luis Felipe Pineres; Popov, Artyom; Poussot, Pascal; Previtali, Ezio; Qi, Fazhi; Qi, Ming; Qi, Xiaohui; Qian, Sen; Qian, Xiaohui; Qian, Zhen; Qiao, Hao; Qin, Zhonghua; Qiu, Shoukang; Qu, Manhao; Qu, Zhenning; Ranucci, Gioacchino; Re, Alessandra; Rebii, Abdel; Redchuk, Mariia; Reina, Gioele; Ren, Bin; Ren, Jie; Ren, Yuhan; Ricci, Barbara; Rientong, Komkrit; Rifai, Mariam; Roche, Mathieu; Rodphai, Narongkiat; Romani, Aldo; Roskovec, Bedrich; Ruan, Xichao; Rybnikov, Arseniy; Sadovsky, Andrey; Saggese, Paolo; Sandanayake, Deshan; Sangka, Anut; Sava, Giuseppe; Sawangwit, Utane; Schever, Michaela; Schwab, Cedric; Schweizer, Konstantin; Selyunin, Alexandr; Serafini, Andrea; Settimo, Mariangela; Shao, Junyu; Sharov, Vladislav; Shi, Hexi; Shi, Jingyan; Shi, Yanan; Shutov, Vitaly; Sidorenkov, Andrey; Simkovic, Fedor; Singhal, Apeksha; Sirignano, Chiara; Siripak, Jaruchit; Sisti, Monica; Smirnov, Mikhail; Smirnov, Oleg; Sokolov, Sergey; Songwadhana, Julanan; Soonthornthum, Boonrucksar; Sotnikov, Albert; Sreethawong, Warintorn; Stahl, Achim; Stanco, Luca; Stankevich, Konstantin; Steiger, Hans; Steinmann, Jochen; Sterr, Tobias; Stock, Matthias Raphael; Strati, Virginia; Strizh, Michail; Studenikin, Alexander; Su, Aoqi; Su, Jun; Su, Jun; Sun, Guangbao; Sun, Shifeng; Sun, Xilei; Sun, Yongjie; Sun, Yongzhao; Sun, Zhengyang; Suwonjandee, Narumon; Takenaka, Akira; Tan, Xiaohan; Tang, Jian; Tang, Jingzhe; Tang, Qiang; Tang, Quan; Tang, Xiao; Hariharan, Vidhya Thara; Tkachev, Igor; Tmej, Tomas; Torri, Marco Danilo Claudio; Triossi, Andrea; Trzaska, Wladyslaw; Tung, Yu-Chen; Tuve, Cristina; Ushakov, Nikita; Vedin, Vadim; Venettacci, Carlo; Verde, Giuseppe; Vialkov, Maxim; Viaud, Benoit; Vollbrecht, Cornelius Moritz; von Sturm, Katharina; Vorobel, Vit; Voronin, Dmitriy; Votano, Lucia; Walker, Pablo; Wang, Caishen; Wang, Chung-Hsiang; Wang, En; Wang, Guoli; Wang, Hanwen; Wang, Jian; Wang, Jun; Wang, Li; Wang, Lu; Wang, Meng; Wang, Meng; Wang, Mingyuan; Wang, Qianchuan; Wang, Ruiguang; Wang, Sibo; Wang, Siguang; Wang, Wei; Wang, Wenshuai; Wang, Xi; Wang, Xiangyue; Wang, Yangfu; Wang, Yaoguang; Wang, Yi; Wang, Yi; Wang, Yifang; Wang, Yuanqing; Wang, Yuyi; Wang, Zhe; Wang, Zheng; Wang, Zhimin; Watcharangkool, Apimook; Wei, Wei; Wei, Wei; Wei, Wenlu; Wei, Yadong; Wei, Yuehuan; Wen, Liangjian; Weng, Jun; Wiebusch, Christopher; Wirth, Rosmarie; Wu, Chengxin; Wu, Diru; Wu, Qun; Wu, Yinhui; Wu, Yiyang; Wu, Zhi; Wurm, Michael; Wurtz, Jacques; Wysotzki, Christian; Xi, Yufei; Xia, Dongmei; Xian, Shishen; Xiang, Ziqian; Xiao, Fei; Xiao, Xiang; Xie, Xiaochuan; Xie, Yijun; Xie, Yuguang; Xin, Zhao; Xing, Zhizhong; Xu, Benda; Xu, Cheng; Xu, Donglian; Xu, Fanrong; Xu, Hangkun; Xu, Jiayang; Xu, Jilei; Xu, Jing; Xu, Jinghuan; Xu, Meihang; Xu, Xunjie; Xu, Yin; Xu, Yu; Yan, Baojun; Yan, Qiyu; Yan, Taylor; Yan, Xiongbo; Yan, Yupeng; Yang, Changgen; Yang, Chengfeng; Yang, Fengfan; Yang, Jie; Yang, Lei; Yang, Pengfei; Yang, Xiaoyu; Yang, Yifan; Yang, Yixiang; Yang, Zekun; Yao, Haifeng; Ye, Jiaxuan; Ye, Mei; Ye, Ziping; Yermia, Frederic; You, Zhengyun; Yu, Boxiang; Yu, Chiye; Yu, Chunxu; Yu, Guojun; Yu, Hongzhao; Yu, Miao; Yu, Xianghui; Yu, Zeyuan; Yu, Zezhong; Yuan, Cenxi; Yuan, Chengzhuo; Yuan, Ying; Yuan, Zhenxiong; Yue, Baobiao; Zafar, Noman; Zamogilnyi, Kirill; Zavadskyi, Vitalii; Zeng, Fanrui; Zeng, Shan; Zeng, Tingxuan; Zeng, Yuda; Zhan, Liang; Zhang, Aiqiang; Zhang, Bin; Zhang, Binting; Zhang, Feiyang; Zhang, Hangchang; Zhang, Haosen; Zhang, Honghao; Zhang, Jialiang; Zhang, Jiawen; Zhang, Jie; Zhang, Jingbo; Zhang, Jinnan; Zhang, Junwei; Zhang, Lei; Zhang, Peng; Zhang, Ping; Zhang, Qingmin; Zhang, Shiqi; Zhang, Shu; Zhang, Shuihan; Zhang, Siyuan; Zhang, Tao; Zhang, Xiaomei; Zhang, Xin; Zhang, Xuantong; Zhang, Yibing; Zhang, Yinhong; Zhang, Yiyu; Zhang, Yongpeng; Zhang, Yu; Zhang, Yuanyuan; Zhang, Yumei; Zhang, Zhenyu; Zhang, Zhijian; Zhao, Jie; Zhao, Rong; Zhao, Runze; Zhao, Shujun; Zhao, Tianhao; Zheng, Hua; Zheng, Yangheng; Zhou, Jing; Zhou, Li; Zhou, Nan; Zhou, Shun; Zhou, Tong; Zhou, Xiang; Zhou, Xing; Zhu, Jingsen; Zhu, Kangfu; Zhu, Kejun; Zhu, Zhihang; Zhuang, Bo; Zhuang, Honglin; Zong, Liang; Zou, Jiaheng</t>
    <phoneticPr fontId="23" type="noConversion"/>
  </si>
  <si>
    <t>JUNO sensitivity to invisible decay modes of neutrons</t>
  </si>
  <si>
    <t>EUROPEAN PHYSICAL JOURNAL C</t>
  </si>
  <si>
    <t>JAN 4</t>
  </si>
  <si>
    <t>1434-6044</t>
  </si>
  <si>
    <t>1434-6052</t>
  </si>
  <si>
    <t>JUNO Collaboration
Abusleme, Angel; Adam, Thomas; Ahmad, Shakeel; Ahmed, Rizwan; Aiello, Sebastiano; Akram, Muhammad; Aleem, Abid; An, Fengpeng; An, Qi; Andronico, Giuseppe; Anfimov, Nikolay; Antonelli, Vito; Antoshkina, Tatiana; Asavapibhop, Burin; de Andre, Joao Pedro Athayde Marcondes; Auguste, Didier; Bai, Weidong; Balashov, Nikita; Baldini, Wander; Barresi, Andrea; Basilico, Davide; Baussan, Eric; Bellato, Marco; Beretta, Marco; Bergnoli, Antonio; Bick, Daniel; Bieger, Lukas; Biktemerova, Svetlana; Birkenfeld, Thilo; Morton-Blake, Iwan; Blum, David; Blyth, Simon; Bolshakova, Anastasia; Bongrand, Mathieu; Bordereau, Clement; Breton, Dominique; Brigatti, Augusto; Brugnera, Riccardo; Bruno, Riccardo; Budano, Antonio; Busto, Jose; Cabrera, Anatael; Caccianiga, Barbara; Cai, Hao; Cai, Xiao; Cai, Yanke; Cai, Zhiyan; Callier, Stephane; Cammi, Antonio; Campeny, Agustin; Cao, Chuanya; Cao, Guofu; Cao, Jun; Caruso, Rossella; Cerna, Cedric; Cerrone, Vanessa; Chan, Chi; Chang, Jinfan; Chang, Yun; Chatrabhuti, Auttakit; Chen, Chao; Chen, Guoming; Chen, Pingping; Chen, Shaomin; Chen, Yixue; Chen, Yu; Chen, Zhangming; Chen, Zhiyuan; Chen, Zikang; Cheng, Jie; Cheng, Yaping; Cheng, Yu Chin; Chepurnov, Alexander; Chetverikov, Alexey; Chiesa, Davide; Chimenti, Pietro; Chin, Yen-Ting; Chu, Ziliang; Chukanov, Artem; Claverie, Gerard; Clementi, Catia; Clerbaux, Barbara; Molla, Marta Colomer; DiLorenzo, Selma Conforti; Coppi, Alberto; Corti, Daniele; Csakli, Simon; Dal Corso, Flavio; Dalager, Olivia; Datta, Jaydeep; De La Taille, Christophe; Deng, Zhi; Deng, Ziyan; Ding, Xiaoyu; Ding, Xuefeng; Ding, Yayun; Dirgantara, Bayu; Dittrich, Carsten; Dmitrievsky, Sergey; Dohnal, Tadeas; Dolzhikov, Dmitry; Donchenko, Georgy; Dong, Jianmeng; Doroshkevich, Evgeny; Dou, Wei; Dracos, Marcos; Druillole, Frederic; Du, Ran; Du, Shuxian; Dugas, Katherine; Dusini, Stefano; Duyang, Hongyue; Eck, Jessica; Enqvist, Timo; Fabbri, Andrea; Fahrendholz, Ulrike; Fan, Lei; Fang, Jian; Fang, Wenxing; Fargetta, Marco; Fedoseev, Dmitry; Fei, Zhengyong; Feng, Li-Cheng; Feng, Qichun; Ferraro, Federico; Fournier, Amelie; Gan, Haonan; Gao, Feng; Garfagnini, Alberto; Gavrikov, Arsenii; Giammarchi, Marco; Giudice, Nunzio; Gonchar, Maxim; Gong, Guanghua; Gong, Hui; Gornushkin, Yuri; Gottel, Alexandre; Grassi, Marco; Gromov, Maxim; Gromov, Vasily; Gu, Minghao; Gu, Xiaofei; Gu, Yu; Guan, Mengyun; Guan, Yuduo; Guardone, Nunzio; Guo, Cong; Guo, Wanlei; Guo, Xinheng; Hagner, Caren; Han, Ran; Han, Yang; He, Miao; He, Wei; Heinz, Tobias; Hellmuth, Patrick; Heng, Yuekun; Herrera, Rafael; Hor, YuenKeung; Hou, Shaojing; Hsiung, Yee; Hu, Bei-Zhen; Hu, Hang; Hu, Jianrun; Hu, Jun; Hu, Shouyang; Hu, Tao; Hu, Yuxiang; Hu, Zhuojun; Huang, Guihong; Huang, Hanxiong; Huang, Jinhao; Huang, Junting; Huang, Kaixuan; Huang, Wenhao; Huang, Xin; Huang, Xingtao; Huang, Yongbo; Hui, Jiaqi; Huo, Lei; Huo, Wenju; Huss, Cedric; Hussain, Safeer; Imbert, Leonard; Ioannisian, Ara; Isocrate, Roberto; Jafar, Arshak; Jelmini, Beatrice; Jeria, Ignacio; Ji, Xiaolu; Jia, Huihui; Jia, Junji; Jian, Siyu; Jiang, Cailian; Di DiJiang; Jiang, Wei; Jiang, Xiaoshan; Jing, Xiaoping; Jollet, Cecile; Kampmann, Philipp; Kang, Li; Karaparambil, Rebin; Kazarian, Narine; Ali, Khan; Khatun, Amina; Khosonthongkee, Khanchai; Korablev, Denis; Kouzakov, Konstantin; Krasnoperov, Alexey; Kuleshov, Sergey; Kutovskiy, Nikolay; Labit, Loic; Lachenmaier, Tobias; Landini, Cecilia; Leblanc, Sebastien; Lebrin, Victor; Lefevre, Frederic; Lei, Ruiting; Leitner, Rupert; Leung, Jason; Li, Demin; Li, Fei; Li, Fule; Li, Gaosong; Li, Jiajun; Li, Mengzhao; Li, Min; Li, Nan; Li, Qingjiang; Li, Ruhui; Li, Rui; Li, Shanfeng; Li, Tao; Li, Teng; Li, Weidong; Li, Weiguo; Li, Xiaomei; Li, Xiaonan; Li, Xinglong; Li, Yi; Li, Yichen; Li, Yufeng; Li, Zhaohan; Li, Zhibing; Li, Ziyuan; Li, Zonghai; Liang, Hao; Liang, Hao; Liao, Jiajun; Limphirat, Ayut; Lin, Guey-Lin; Lin, Shengxin; Lin, Tao; Ling, Jiajie; Ling, Xin; Lippi, Ivano; Liu, Caimei; Liu, Fang; Liu, Fengcheng; Liu, Haidong; Liu, Haotian; Liu, Hongbang; Liu, Hongjuan; Liu, Hongtao; Liu, Hui; Liu, Jianglai; Liu, Jiaxi; Liu, Jinchang; Liu, Min; Liu, Qian; Liu, Qin; Liu, Runxuan; Liu, Shenghui; Liu, Shubin; Liu, Shulin; Liu, Xiaowei; Liu, Xiwen; Liu, Xuewei; Liu, Yankai; Liu, Zhen; Lokhov, Alexey; Lombardi, Paolo; Lombardo, Claudio; Loo, Kai; Lu, Chuan; Lu, Haoqi; Lu, Jingbin; Lu, Junguang; Lu, Peizhi; Lu, Shuxiang; Lubsandorzhiev, Bayarto; Lubsandorzhiev, Sultim; Ludhova, Livia; Lukanov, Arslan; Luo, Daibin; Luo, Fengjiao; Luo, Guang; Luo, Jianyi; Luo, Shu; Luo, Wuming; Luo, Xiaojie; Lyashuk, Vladimir; Ma, Bangzheng; Ma, Bing; Ma, Qiumei; Ma, Si; Ma, Xiaoyan; Ma, Xubo; Maalmi, Jihane; Magoni, Marco; Mai, Jingyu; Malyshkin, Yury; Mandujano, Roberto Carlos; Mantovani, Fabio; Mao, Xin; Mao, Yajun; Mari, Stefano M.; Marini, Filippo; Martini, Agnese; Mayer, Matthias; Mayilyan, Davit; Mednieks, Ints; Meng, Yue; Meraviglia, Anita; Meregaglia, Anselmo; Meroni, Emanuela; Meyhoefer, David; Miramonti, Lino; Mohan, Nikhil; Montuschi, Michele; Mueller, Axel; Nastasi, Massimiliano; Naumov, Dmitry V.; Naumova, Elena; Navas-Nicolas, Diana; Nemchenok, Igor; Minh Thuan Nguyen Thi; Nikolaev, Alexey; Ning, Feipeng; Ning, Zhe; Nunokawa, Hiroshi; Oberauer, Lothar; Ochoa-Ricoux, Juan Pedro; Olshevskiy, Alexander; Orestano, Domizia; Ortica, Fausto; Othegraven, Rainer; Paoloni, Alessandro; Parmeggiano, Sergio; Pei, Yatian; Pelicci, Luca; Peng, Anguo; Peng, Haiping; Peng, Yu; Peng, Zhaoyuan; Perrot, Frederic; Petitjean, Pierre-Alexandre; Petrucci, Fabrizio; Pilarczyk, Oliver; Rico, Luis Felipe Pineres; Popov, Artyom; Poussot, Pascal; Previtali, Ezio; Qi, Fazhi; Qi, Ming; Qi, Xiaohui; Qian, Sen; Qian, Xiaohui; Qian, Zhen; Qiao, Hao; Qin, Zhonghua; Qiu, Shoukang; Qu, Manhao; Qu, Zhenning; Ranucci, Gioacchino; Rasheed, Reem; Re, Alessandra; Rebii, Abdel; Redchuk, Mariia; Ren, Bin; Ren, Jie; Ricci, Barbara; Rientong, Komkrit; Rifai, Mariam; Roche, Mathieu; Rodphai, Narongkiat; Romani, Aldo; Roskovec, Bedrich; Ruan, Xichao; Rybnikov, Arseniy; Sadovsky, Andrey; Saggese, Paolo; Sandanayake, Deshan; Sangka, Anut; Sava, Giuseppe; Sawangwit, Utane; Schever, Michaela; Schwab, Cedric; Schweizer, Konstantin; Selyunin, Alexandr; Serafini, Andrea; Settimo, Mariangela; Sharov, Vladislav; Shaydurova, Arina; Shi, Jingyan; Shi, Yanan; Shutov, Vitaly; Sidorenkov, Andrey; Simkovic, Fedor; Singhal, Apeksha; Sirignano, Chiara; Siripak, Jaruchit; Sisti, Monica; Smirnov, Mikhail; Smirnov, Oleg; Sogo-Bezerra, Thiago; Sokolov, Sergey; Songwadhana, Julanan; Soonthornthum, Boonrucksar; Sotnikov, Albert; Sramek, Ondrej; Sreethawong, Warintorn; Stahl, Achim; Stanco, Luca; Stankevich, Konstantin; Steiger, Hans; Steinmann, Jochen; Sterr, Tobias; Stock, Matthias Raphael; Strati, Virginia; Studenikin, Alexander; Su, Aoqi; Su, Jun; Sun, Shifeng; Sun, Xilei; Sun, Yongjie; Sun, Yongzhao; Sun, Zhengyang; Suwonjandee, Narumon; Szelezniak, Michal; Takenaka, Akira; Tang, Jian; Tang, Qiang; Tang, Quan; Tang, Xiao; Hariharan, Vidhya Thara; Theisen, Eric; Tietzsch, Alexander; Tkachev, Igor; Tmej, Tomas; Torri, Marco Danilo Claudio; Tortorici, Francesco; Treskov, Konstantin; Triossi, Andrea; Triozzi, Riccardo; Trzaska, Wladyslaw; Tung, Yu-Chen; Tuve, Cristina; Ushakov, Nikita; Vedin, Vadim; Venettacci, Carlo; Verde, Giuseppe; Vialkov, Maxim; Viaud, Benoit; Vollbrecht, Cornelius Moritz; Sturm, Katharinavon; Vorobel, Vit; Voronin, Dmitriy; Votano, Lucia; Walker, Pablo; Wang, Caishen; Wang, Chung-Hsiang; Wang, En; Wang, Guoli; Wang, Jian; Wang, Jun; Wang, Li; Wang, Lu; Wang, Meng; Wang, Meng; Wang, Ruiguang; Wang, Siguang; Wang, Wei; Wang, Wenshuai; Wang, Xi; Wang, Xiangyue; Wang, Yangfu; Wang, Yaoguang; Wang, Yi; Wang, Yi; Wang, Yifang; Wang, Yuanqing; Wang, Yuyi; Wang, Zhe; Wang, Zheng; Wang, Zhimin; Watcharangkool, Apimook; Wei, Wei; Wei, Wei; Wei, Wenlu; Wei, Yadong; Wei, Yuehuan; Wen, Kaile; Wen, Liangjian; Weng, Jun; Wiebusch, Christopher; Wirth, Rosmarie; Wonsak, Bjoern; Wu, Diru; Wu, Qun; Wu, Yiyang; Wu, Zhi; Wurm, Michael; Wurtz, Jacques; Wysotzki, Christian; Xi, Yufei; Xia, Dongmei; Xiao, Fei; Xiao, Xiang; Xie, Xiaochuan; Xie, Yuguang; Xie, Zhangquan; Xin, Zhao; Xing, Zhizhong; Xu, Benda; Xu, Cheng; Xu, Donglian; Xu, Fanrong; Xu, Hangkun; Xu, Jilei; Xu, Jing; Xu, Meihang; Xu, Xunjie; Xu, Yin; Xu, Yu; Yan, Baojun; Yan, Qiyu; Yan, Taylor; Yan, Xiongbo; Yan, Yupeng; Yang, Changgen; Yang, Chengfeng; Yang, Jie; Yang, Lei; Yang, Xiaoyu; Yang, Yifan; Yang, Yifan; Yao, Haifeng; Ye, Jiaxuan; Ye, Mei; Ye, Ziping; Yermia, Frederic; You, Zhengyun; Yu, Boxiang; Yu, Chiye; Yu, Chunxu; Yu, Guojun; Yu, Hongzhao; Yu, Miao; Yu, Xianghui; Yu, Zeyuan; Yu, Zezhong; Yuan, Cenxi; Yuan, Chengzhuo; Yuan, Ying; Yuan, Zhenxiong; Yue, Baobiao; Zafar, Noman; Zavadskyi, Vitalii; Zeng, Fanrui; Zeng, Shan; Zeng, Tingxuan; Zeng, Yuda; Zhan, Liang; Zhang, Aiqiang; Zhang, Bin; Zhang, Binting; Zhang, Feiyang; Zhang, Haosen; Zhang, Honghao; Zhang, Jialiang; Zhang, Jiawen; Zhang, Jie; Zhang, Jingbo; Zhang, Jinnan; Zhang, Han; Zhang, Lei; Zhang, Mohan; Zhang, Peng; Zhang, Ping; Zhang, Qingmin; Zhang, Shiqi; Zhang, Shu; Zhang, Shuihan; Zhang, Siyuan; Zhang, Tao; Zhang, Xiaomei; Zhang, Xin; Zhang, Xuantong; Zhang, Yinhong; Zhang, Yiyu; Zhang, Yongpeng; Zhang, Yu; Zhang, Yuanyuan; Zhang, Yumei; Zhang, Zhenyu; Zhang, Zhijian; Zhao, Jie; Zhao, Rong; Zhao, Runze; Zhao, Shujun; Zheng, Dongqin; Zheng, Hua; Zheng, Yangheng; Zhong, Weirong; Zhou, Jing; Zhou, Li; Zhou, Nan; Zhou, Shun; Zhou, Tong; Zhou, Xiang; Zhu, Jingsen; Zhu, Kangfu; Zhu, Kejun; Zhu, Zhihang; Zhuang, Bo; Zhuang, Honglin; Zong, Liang; Zou, Jiaheng; Zuefle, Jan</t>
    <phoneticPr fontId="23" type="noConversion"/>
  </si>
  <si>
    <t>Potential to identify neutrino mass ordering with reactor antineutrinos at JUNO</t>
  </si>
  <si>
    <t>CHINESE PHYSICS C</t>
  </si>
  <si>
    <t>1674-1137</t>
  </si>
  <si>
    <t>2058-6132</t>
  </si>
  <si>
    <t>JUNO Collaboration
Abusleme, Angel; Adam, Thomas; Adamowicz, Kai; Ahmad, Shakeel; Ahmed, Rizwan; Aiello, Sebastiano; An, Fengpeng; An, Qi; Andronico, Giuseppe; Anfimov, Nikolay; Antonelli, Vito; Antoshkina, Tatiana; de Andre, Joo Pedro Athayde Marcondes; Auguste, Didier; Bai, Weidong; Balashov, Nikita; Baldini, Wander; Barresi, Andrea; Basilico, Davide; Baussan, Eric; Bellato, Marco; Beretta, Marco; Bergnoli, Antonio; Bick, Daniel; Bieger, Lukas; Biktemerova, Svetlana; Birkenfeld, Thilo; Blake, Iwan; Blum, David; Blyth, Simon; Bolshakova, Anastasia; Bongrand, Mathieu; Bordereau, Clement; Breton, Dominique; Brigatti, Augusto; Brugnera, Riccardo; Bruno, Riccardo; Budano, Antonio; Busto, Jose; Cabrera, Anatael; Caccianiga, Barbara; Cai, Hao; Cai, Xiao; Cai, Yanke; Cai, Zhiyan; Callier, Stephane; Calvez, Steven; Cammi, Antonio; Campeny, Agustin; Cao, Chuanya; Cao, Guofu; Cao, Jun; Caruso, Rossella; Cerna, Cedric; Cerrone, Vanessa; Chang, Jinfan; Chang, Yun; Chatrabhuti, Auttakit; Chen, Chao; Chen, Guoming; Chen, Pingping; Chen, Shaomin; Chen, Xin; Chen, Yiming; Chen, Yixue; Chen, Yu; Chen, Zelin; Chen, Zhangming; Chen, Zhiyuan; Chen, Zikang; Cheng, Jie; Cheng, Yaping; Cheng, YuChin; Chepurnov, Alexander; Chetverikov, Alexey; Chiesa, Davide; Chimenti, Pietro; Chin, Yen-Ting; Chou, Po-Lin; Chu, Ziliang; Chukanov, Artem; Claverie, Gerard; Clementi, Catia; Clerbaux, Barbara; Molla, Marta Colomer; Di Lorenzo, Selma Conforti; Coppi, Alberto; Corti, Daniele; Csakli, Simon; Cui, Chenyang; Corso, Flavio Dal; Dalager, Olivia; Datta, Jaydeep; De La Taille, Christophe; Deng, Zhi; Deng, Ziyan; Ding, Xiaoyu; Ding, Xuefeng; Ding, Yayun; Dirgantara, Bayu; Dittrich, Carsten; Dmitrievsky, Sergey; Dohnal, Tadeas; Dolzhikov, Dmitry; Donchenko, Georgy; Dong, Jianmeng; Doroshkevich, Evgeny; Dou, Wei; Dracos, Marcos; Druillole, Frederic; Du, Ran; Du, Shuxian; Dugas, Katherine; Dusini, Stefano; Duyang, Hongyue; Eck, Jessica; Enqvist, Timo; Fabbri, Andrea; Fahrendholz, Ulrike; Fan, Lei; Fang, Jian; Fang, Wenxing; Fedoseev, Dmitry; Feng, Li-Cheng; Feng, Qichun; Ferraro, Federico; Fournier, Amelie; Fritsch, Fritsch; Gan, Haonan; Gao, Feng; Gao, Feng; Garfagnini, Alberto; Gavrikov, Arsenii; Giammarchi, Marco; Giudice, Nunzio; Gonchar, Maxim; Gong, Guanghua; Gong, Hui; Gornushkin, Yuri; Grassi, Marco; Gromov, Maxim; Gromov, Vasily; Gu, Minghao; Gu, Xiaofei; Gu, Yu; Guan, Mengyun; Guan, Yuduo; Guardone, Nunzio; Guizzetti, Rosa Maria; Guo, Cong; Guo, Wanlei; Hagner, Caren; Han, Hechong; Han, Ran; Han, Yang; He, Miao; He, Wei; He, Xinhai; Heinz, Tobias; Hellmuth, Patrick; Heng, Yuekun; Herrera, Rafael; Hor, YuenKeung; Hou, Shaojing; Hsiung, Yee; Hu, Bei-Zhen; Hu, Hang; Hu, Jun; Hu, Peng; Hu, Shouyang; Hu, Tao; Hu, Yuxiang; Hu, Zhuojun; Huang, Guihong; Huang, Hanxiong; Huang, Jinhao; Huang, Junting; Huang, Kaixuan; Huang, Shengheng; Huang, Wenhao; Huang, Xin; Huang, Xingtao; Huang, Yongbo; Hui, Jiaqi; Huo, Lei; Huo, Wenju; Huss, Cedric; Hussain, Safeer; Imbert, Leonard; Ioannisian, Ara; Isocrate, Roberto; Jafar, Arshak; Jelmini, Beatrice; Jeria, Ignacio; Ji, Xiaolu; Jia, Huihui; Jia, Junji; Jian, Siyu; Jiang, Cailian; Jiang, Di; Jiang, Wei; Jiang, Xiaoshan; Jiang, Xiaozhao; Jiang, Yixuan; Jing, Xiaoping; Jollet, Cecile; Kang, Li; Karaparabil, Rebin; Kazarian, Narine; Khan, Ali; Khatun, Amina; Khosonthongkee, Khanchai; Korablev, Denis; Kouzakov, Konstantin; Krasnoperov, Alexey; Kuleshov, Sergey; Kumaran, Sindhujha; Kutovskiy, Nikolay; Labit, Loic; Lachenmaier, Tobias; Landini, Cecilia; Leblanc, Sebastien; Lefevre, Frederic; Lei, Ruiting; Leitner, Rupert; Leung, Jason; Li, Demin; Li, Fei; Li, Fule; Li, Gaosong; Li, Hongjian; Li, Jiajun; Li, Min; Li, Nan; Li, Qingjiang; Li, Ruhui; Li, Rui; Li, Shanfeng; Li, Shuo; Li, Tao; Li, Teng; Li, Weidong; Li, Weiguo; Li, Xiaomei; Li, Xiaonan; Li, Xinglong; Li, Yi; Li, Yichen; Li, Yufeng; Li, Zhaohan; Li, Zhibing; Li, Ziyuan; Li, Zonghai; Liang, Hao; Liang, Hao; Liao, Jiajun; Liao, Yilin; Liao, Yuzhong; Limphirat, Ayut; Lin, Guey-Lin; Lin, Shengxin; Lin, Tao; Ling, Jiajie; Ling, Xin; Lippi, Ivano; Liu, Caimei; Liu, Fang; Liu, Fengcheng; Liu, Haidong; Liu, Haotian; Liu, Hongbang; Liu, Hongjuan; Liu, Hongtao; Liu, Hongyang; Liu, Jianglai; Liu, Jiaxi; Liu, Jinchang; Liu, Min; Liu, Qian; Liu, Qin; Liu, Runxuan; Liu, Shenghui; Liu, Shubin; Liu, Shulin; Liu, Xiaowei; Liu, Xiwen; Liu, Xuewei; Liu, Yankai; Liu, Zhen; Loi, Lorenzo; Lokhov, Alexey; Lombardi, Paolo; Lombardo, Claudio; Loo, Kai; Lu, Chuan; Lu, Haoqi; Lu, Jingbin; Lu, Junguang; Lu, Meishu; Lu, Peizhi; Lu, Shuxiang; Lubsandorzhiev, Bayarto; Lubsandorzhiev, Sultim; Ludhova, Livia; Lukanov, Arslan; Luo, Fengjiao; Luo, Guang; Luo, Jianyi; Luo, Shu; Luo, Wuming; Luo, Xiaojie; Lyashuk, Vladimir; Ma, Bangzheng; Ma, Bing; Ma, Qiumei; Ma, Si; Ma, Xiaoyan; Ma, Xubo; Maalmi, Jihane; Mai, Jingyu; Malabarba, Marco; Malyshkin, Yury; Mandujano, Roberto Carlos; Mantovani, Fabio; Mao, Xin; Mao, Yajun; Mari, Stefano M.; Marini, Filippo; Martini, Agnese; Mayer, Matthias; Mayilyan, Davit; Mednieks, Ints; Meng, Yue; Meraviglia, Anita; Meregaglia, Anselmo; Meroni, Emanuela; Miramonti, Lino; Mohan, Nikhil; Montuschi, Michele; Mueller, Axel; Nastasi, Massimiliano; Naumov, Dmitry V.; Naumova, Elena; Navas-Nicolas, Diana; Nemchenok, Igor; Thi, Minh Thuan Nguyen; Nikolaev, Alexey; Ning, Feipeng; Ning, Zhe; Nunokawa, Hiroshi; Oberauer, Lothar; Ochoa-Ricoux, Juan Pedro; Olshevskiy, Alexander; Orestano, Domizia; Ortica, Fausto; Othegraven, Rainer; Paoloni, Alessandro; Parker, George; Parmeggiano, Sergio; Patsias, Achilleas; Pei, Yatian; Pelicci, Luca; Peng, Anguo; Peng, Haiping; Peng, Yu; Peng, Zhaoyuan; Percalli, Elisa; Perrin, Willy; Perrot, Frederic; Petitjean, Pierre-Alexandre; Petrucci, Fabrizio; Pilarczyk, Oliver; Rico, Luis Felipe Pineres; Popov, Artyom; Poussot, Pascal; Previtali, Ezio; Qi, Fazhi; Qi, Ming; Qi, Xiaohui; Qian, Sen; Qian, Xiaohui; Qian, Zhen; Qiao, Hao; Qin, Zhonghua; Qiu, Shoukang; Qu, Manhao; Qu, Zhenning; Ranucci, Gioacchino; Rasheed, Reem; Re, Alessandra; Rebii, Abdel; Redchuk, Mariia; Reina, Gioele; Ren, Bin; Ren, Jie; Ren, Yuhan; Ricci, Barbara; Rientong, Komkrit; Rifai, Mariam; Roche, Mathieu; Rodphai, Narongkiat; Romani, Aldo; Roskovec, Bedrich; Ruan, Xichao; Rybnikov, Arseniy; Sadovsky, Andrey; Saggese, Paolo; Sandanayake, Deshan; Sangka, Anut; Sava, Giuseppe; Sawangwit, Utane; Schever, Michaela; Schwab, Cedric; Schweizer, Konstantin; Selyunin, Alexandr; Serafini, Andrea; Settimo, Mariangela; Shao, Junyu; Sharov, Vladislav; Shi, Hexi; Shi, Jingyan; Shi, Yanan; Shutov, Vitaly; Sidorenkov, Andrey; Simkovic, Fedor; Singhal, Apeksha; Sirignano, Chiara; Siripak, Jaruchit; Sisti, Monica; Smirnov, Mikhail; Smirnov, Oleg; Sokolov, Sergey; Songwadhana, Julanan; Soonthornthum, Boonrucksar; Sotnikov, Albert; Sreethawong, Warintorn; Stahl, Achim; Stanco, Luca; Stankevich, Konstantin; Steiger, Hans; Steinmann, Jochen; Sterr, Tobias; Stock, Matthias Raphael; Strati, Virginia; Strizh, Michail; Studenikin, Alexander; Su, Aoqi; Su, Jun; Su, Jun; Sun, Shifeng; Sun, Xilei; Sun, Yongjie; Sun, Yongzhao; Sun, Zhengyang; Suwonjandee, Narumon; Takenaka, Akira; Tan, Xiaohan; Tang, Jian; Tang, Jingzhe; Tang, Qiang; Tang, Quan; Tang, Xiao; Hariharan, Vidhya Thara; Tietzsch, Alexander; Tkachev, Igor; Tmej, Tomas; Torri, Marco Danilo Claudio; Triossi, Andrea; Triozzi, Riccardo; Trzaska, Wladyslaw; Tung, Yu-Chen; Tuve, Cristina; Ushakov, Nikita; Vedin, Vadim; Venettacci, Carlo; Verde, Giuseppe; Vialkov, Maxim; Viaud, Benoit; Vollbrecht, Cornelius Moritz; von Sturm, Katharina; Vorobel, Vit; Voronin, Dmitriy; Votano, Lucia; Walker, Pablo; Wang, Caishen; Wang, Chung-Hsiang; Wang, En; Wang, Guoli; Wang, Jian; Wang, Jun; Wang, Li; Wang, Lu; Wang, Meng; Wang, Meng; Wang, Mingyuan; Wang, Ruiguang; Wang, Sibo; Wang, Siguang; Wang, Wei; Wang, Wenshuai; Wang, Xi; Wang, Xiangyue; Wang, Yangfu; Wang, Yaoguang; Wang, Yi; Wang, Yi; Wang, Yifang; Wang, Yuanqing; Wang, Yuyi; Wang, Zhe; Wang, Zheng; Wang, Zhimin; Watcharangkool, Apimook; Wei, Wei; Wei, Wei; Wei, Wenlu; Wei, Yadong; Wei, Yuehuan; Wen, Kaile; Wen, Liangjian; Weng, Jun; Wiebusch, Christopher; Wirth, Rosmarie; Wu, Chengxin; Wu, Diru; Wu, Qun; Wu, Yinhui; Wu, Yiyang; Wu, Zhi; Wurm, Michael; Wurtz, Jacques; Wysotzki, Christian; Xi, Yufei; Xia, Dongmei; Xian, Shishen; Xiao, Fei; Xiao, Xiang; Xie, Xiaochuan; Xie, Yijun; Xie, Yuguang; Xin, Zhao; Xing, Zhizhong; Xu, Benda; Xu, Cheng; Xu, Donglian; Xu, Fanrong; Xu, Hangkun; Xu, Jiayang; Xu, Jilei; Xu, Jing; Xu, Jinghuan; Xu, Meihang; Xu, Xunjie; Xu, Yin; Xu, Yu; Yan, Baojun; Yan, Qiyu; Yan, Taylor; Yan, Xiongbo; Yan, Yupeng; Yang, Changgen; Yang, Chengfeng; Yang, Fengfan; Yang, Jie; Yang, Lei; Yang, Pengfei; Yang, Xiaoyu; Yang, Yifan; Yang, Yixiang; Yang, Zekun; Yao, Haifeng; Ye, Jiaxuan; Ye, Mei; Ye, Ziping; Yermia, Frederic; You, Zhengyun; Yu, Boxiang; Yu, Chiye; Yu, Chunxu; Yu, Guojun; Yu, Hongzhao; Yu, Miao; Yu, Xianghui; Yu, Zeyuan; Yu, Zezhong; Yuan, Cenxi; Yuan, Chengzhuo; Yuan, Ying; Yuan, Zhenxiong; Yue, Baobiao; Zafar, Noman; Zamogilnyi, Kirill; Zavadskyi, Vitalii; Zeng, Fanrui; Zeng, Shan; Zeng, Tingxuan; Zeng, Yuda; Zhan, Liang; Zhan, Yonghua; Zhang, Aiqiang; Zhang, Bin; Zhang, Binting; Zhang, Feiyang; Zhang, Hangchang; Zhang, Haosen; Zhang, Honghao; Zhang, Jialiang; Zhang, Jiawen; Zhang, Jie; Zhang, Jingbo; Zhang, Jinnan; Zhang, Junwei; Zhang, Lei; Zhang, Peng; Zhang, Ping; Zhang, Qingmin; Zhang, Shiqi; Zhang, Shu; Zhang, Shuihan; Zhang, Siyuan; Zhang, Tao; Zhang, Xiaomei; Zhang, Xin; Zhang, Xuantong; Zhang, Yinhong; Zhang, Yiyu; Zhang, Yongpeng; Zhang, Yu; Zhang, Yuanyuan; Zhang, Yumei; Zhang, Zhenyu; Zhang, Zhijian; Zhao, Jie; Zhao, Rong; Zhao, Runze; Zhao, Shujun; Zhao, Tianhao; Zheng, Hua; Zheng, Yangheng; Zhou, Jing; Zhou, Li; Zhou, Nan; Zhou, Shun; Zhou, Tong; Zhou, Xiang; Zhu, Jingsen; Zhu, Kangfu; Zhu, Kejun; Zhu, Zhihang; Zhuang, Bo; Zhuang, Honglin; Zong, Liang; Zou, Jiaheng; Zuefle, Jan</t>
    <phoneticPr fontId="23" type="noConversion"/>
  </si>
  <si>
    <t>Prediction of energy resolution in the JUNO experiment</t>
  </si>
  <si>
    <t>JAN 1</t>
  </si>
  <si>
    <t>JUNO Collaboration
Adam, Thomas; Adamowicz, Kai; Ahmad, Shakeel; Ahmed, Rizwan; Aiello, Sebastiano; An, Fengpeng; Andreopoulos, Costas; Andronico, Giuseppe; Anfimov, Nikolay; Antonelli, Vito; Antoshkina, Tatiana; de Andre, Joao Pedro Athayde Marcondes; Auguste, Didier; Bai, Weidong; Balashov, Nikita; Barresi, Andrea; Basilico, Davide; Baussan, Eric; Beretta, Marco; Bergnoli, Antonio; Bessonov, Nikita; Bick, Daniel; Bieger, Lukas; Biktemerova, Svetlana; Birkenfeld, Thilo; Blyth, Simon; Bolshakova, Anastasia; Bongrand, Mathieu; Borghesi, Matteo; Breton, Dominique; Brigatti, Augusto; Brugnera, Riccardo; Bruno, Riccardo; Buechner, Marcel; Budano, Antonio; Busto, Jose; Cabrera, Anatael; Caccianiga, Barbara; Cai, Hao; Cai, Xiao; Cai, Yanke; Cai, Zhiyan; Callier, Stephane; Calvez, Steven; Cammi, Antonio; Cao, Chuanya; Cao, Guofu; Cao, Jun; Cao, Yaoqi; Caruso, Rossella; Cerna, Cedric; Cerrone, Vanessa; Chang, Jinfan; Chang, Yun; Chatrabhuti, Auttakit; Chen, Chao; Chen, Guoming; Chen, Jiahui; Chen, Jian; Chen, Jing; Chen, Junyou; Chen, Pingping; Chen, Shaomin; Chen, Shiqiang; Chen, Xin; Chen, Yiming; Chen, Yixue; Chen, Yu; Chen, Ze; Chen, Zhangming; Chen, Zhiyuan; Cheng, Jie; Cheng, Yaping; Cheng, Yu Chin; Chepurnov, Alexander; Chetverikov, Alexey; Chiesa, Davide; Chimenti, Pietro; Chou, Po-Lin; Chu, Ziliang; Chukanov, Artem; Claverie, Gerard; Clementi, Catia; Clerbaux, Barbara; Coletta, Claudio; Di Lorenzo, Selma Conforti; Csakli, Simon; Cui, Chenyang; Dalager, Olivia; De La Taille, Christophe; Deng, Zhi; Deng, Ziyan; Ding, Xiaoyu; Ding, Xuefeng; Ding, Yayun; Dirgantara, Bayu; Dittrich, Carsten; Dmitrievsky, Sergey; Doerflinger, David; Dolzhikov, Dmitry; Dong, Haojie; Dong, Jianmeng; Doroshkevich, Evgeny; Dracos, Marcos; Druillole, Frederic; Du, Ran; Du, Shuxian; Duan, Yujie; Dugas, Katherine; Dusini, Stefano; Duyang, Hongyue; Eck, Jessica; Enqvist, Timo; Fabbri, Andrea; Fahrendholz, Ulrike; Fan, Lei; Fang, Jian; Fang, Wenxing; Fedoseev, Dmitry; Feng, Li-Cheng; Feng, Qichun; Ferraro, Federico; Fetzer, Daniela; Fotze, Marcellin; Fournier, Amelie; Freegard, Aaron; Gao, Feng; Garfagnini, Alberto; Gavrikov, Arsenii; Giammarchi, Marco; Giudice, Nunzio; Gonchar, Maxim; Gong, Guanghua; Gong, Hui; Gornushkin, Yuri; Grassi, Marco; Gromov, Maxim; Gromov, Vasily; Gu, Minghao; Gu, Xiaofei; Gu, Yu; Guan, Mengyun; Guan, Yuduo; Guardone, Nunzio; Guizzetti, Rosa Maria; Guo, Cong; Guo, Wanlei; Hagner, Caren; Han, Hechong; Han, Ran; Han, Yang; He, Jinhong; He, Miao; He, Wei; He, Xinhai; He, Ziou; Heinz, Tobias; Hellmuth, Patrick; Heng, Yuekun; Hor, YuenKeung; Hou, Shaojing; Hsiung, Yee; Hu, Bei-Zhen; Hu, Hang; Hu, Jun; Hu, Tao; Hu, Yuxiang; Huang, Guihong; Huang, Jinhao; Huang, Junting; Huang, Kaixuan; Huang, Shengheng; Huang, Tao; Huang, Xin; Huang, Xingtao; Huang, Yongbo; Hui, Jiaqi; Huo, Lei; Huss, Cedric; Hussain, Safeer; Imbert, Leonard; Ioannisian, Ara; Jacobi, Adrienne; Jafar, Arshak; Jelmini, Beatrice; Ji, Xiangpan; Ji, Xiaolu; Jia, Huihui; Jia, Junji; Jiang, Cailian; Jiang, Wei; Jiang, Xiaoshan; Jiang, Xiaozhao; Jiang, Yijian; Jiang, Yixuan; Jing, Xiaoping; Jollet, Cecile; Kang, Li; Karaparabil, Rebin; Kazarian, Narine; Khan, Ali; Khatun, Amina; Khosonthongkee, Khanchai; Korablev, Denis; Kouzakov, Konstantin; Krasnoperov, Alexey; Kuleshov, Sergey; Kumaran, Sindhujha; Kutovskiy, Nikolay; Labit, Loic; Lachenmaier, Tobias; Lai, Haojing; Landini, Cecilia; Leblanc, Sebastien; Lecocq, Matthieu; Lefevre, Frederic; Lei, Ruiting; Leitner, Rupert; Leung, Jason; Li, Demin; Li, Fei; Li, Fule; Li, Gaosong; Li, Hongjian; Li, Huang; Li, Jiajun; Li, Min; Li, Nan; Li, Qingjiang; Li, Ruhui; Li, Rui; Li, Shanfeng; Li, Tao; Li, Teng; Li, Weidong; Li, Xiaonan; Li, Yi; Li, Yichen; Li, Yifan; Li, Yufeng; Li, Zhaohan; Li, Zhibing; Li, Zi-Ming; Li, Zonghai; Liang, An-An; Liao, Jiajun; Liao, Minghua; Liao, Yilin; Limphirat, Ayut; Lin, Bo-Chun; Lin, Guey-Lin; Lin, Shengxin; Lin, Tao; Lin, Xianhao; Lin, Xingyi; Ling, Jiajie; Ling, Xin; Lippi, Ivano; Liu, Caimei; Liu, Fang; Liu, Fengcheng; Liu, Haidong; Liu, Haotian; Liu, Hongbang; Liu, Hongjuan; Liu, Hongtao; Liu, Hongyang; Liu, Jianglai; Liu, Jiaxi; Liu, Jinchang; Liu, Kainan; Liu, Min; Liu, Qian; Liu, Runxuan; Liu, Shenghui; Liu, Shulin; Liu, Xiaowei; Liu, Xiwen; Liu, Xuewei; Liu, Yankai; Liu, Zhen; Loi, Lorenzo; Lokhov, Alexey; Lombardi, Paolo; Lombardo, Claudio; Loo, Kai; Lu, Haoqi; Lu, Junguang; Lu, Meishu; Lu, Peizhi; Lu, Shuxiang; Lu, Xianguo; Lubsandorzhiev, Bayarto; Lubsandorzhiev, Sultim; Ludhova, Livia; Lukanov, Arslan; Luo, Fengjiao; Luo, Guang; Luo, Jianyi; Luo, Shu; Luo, Wuming; Luo, Xiaojie; Lyashuk, Vladimir; Ma, Bangzheng; Ma, Bing; Ma, Qiumei; Ma, Si; Ma, Wing Yan; Ma, Xiaoyan; Ma, Xubo; Maalmi, Jihane; Mai, Jingyu; Malabarba, Marco; Malyshkin, Yury; Mandujano, Roberto Carlos; Mantovani, Fabio; Mao, Xin; Mari, Stefano M.; Martini, Agnese; Mayer, Matthias; Mayilyan, Davit; Meng, Yue; Meregaglia, Anselmo; Miramonti, Lino; Molla, Marta Colomer; Montuschi, Michele; Reveco, Cristobal Morales; Morton-Blake, Iwan; Nastasi, Massimiliano; Naumov, Dmitry V.; Naumova, Elena; Nemchenok, Igor; Neuerburg, Elisabeth; Minh Thuan Nguyen Thi; Nikolaev, Alexey; Ning, Feipeng; Ning, Zhe; Niu, Yujie; Nunokawa, Hiroshi; Oberauer, Lothar; Ochoa-Ricoux, Juan Pedro; Olivares, Sebastian; Olshevskiy, Alexander; Orestano, Domizia; Ortica, Fausto; Othegraven, Rainer; Pan, Yifei; Paoloni, Alessandro; Parker, George; Pei, Yatian; Pelicci, Luca; Peng, Anguo; Peng, Yu; Peng, Zhaoyuan; Percalli, Elisa; Perrin, Willy; Perrot, Frederic; Petitjean, Pierre-Alexandre; Petrucci, Fabrizio; Pilarczyk, Oliver; Popov, Artyom; Poussot, Pascal; Previtali, Ezio; Qi, Fazhi; Qi, Ming; Qi, Xiaohui; Qian, Sen; Qian, Xiaohui; Qin, Zhonghua; Qiu, Shoukang; Qu, Manhao; Qu, Zhenning; Ranucci, Gioacchino; Raymond, Thomas; Re, Alessandra; Rebii, Abdel; Redchuk, Mariia; Ren, Bin; Ren, Yuhan; Ricci, Barbara; Rientong, Komkrit; Rifai, Mariam; Roche, Mathieu; Rodphai, Narongkiat; Rodrigues, Fernanda de Faria; Romani, Aldo; Roskovec, Bedrich; Rybnikov, Arseniy; Sadovsky, Andrey; Saggese, Paolo; Sandanayake, Deshan; Sangka, Anut; Sava, Giuseppe; Sawangwit, Utane; Schever, Michaela; Schwab, Cedric; Schweizer, Konstantin; Selyunin, Alexandr; Serafini, Andrea; Settimo, Mariangela; Shao, Junyu; Sharov, Vladislav; Shi, Hangyu; Shi, Hexi; Shi, Jingyan; Shi, Yanan; Shutov, Vitaly; Sidorenkov, Andrey; Simkovic, Fedor; Singhal, Apeksha; Sirignano, Chiara; Siripak, Jaruchit; Sisti, Monica; Smirnov, Oleg; Sokolov, Sergey; Songwadhana, Julanan; Soonthornthum, Boonrucksar; Sotnikov, Albert; Sreethawong, Warintorn; Stahl, Achim; Stanco, Luca; Farilla, Elia Stanescu; Stankevich, Konstantin; Steiger, Hans; Steinmann, Jochen; Sterr, Tobias; Stock, Matthias Raphael; Strati, Virginia; Strizh, Mikhail; Studenikin, Alexander; Su, Aoqi; Su, Jun; Sun, Guangbao; Sun, Mingxia; Sun, Shifeng; Sun, Xilei; Sun, Yongzhao; Sun, Zhengyang; Suwonjandee, Narumon; Takenaka, Akira; Tan, Xiaohan; Tang, Jian; Tang, Jingzhe; Tang, Qiang; Tang, Quan; Tang, Xiao; Hariharan, Vidhya Thara; Tian, Yuxin; Tkachev, Igor; Tmej, Tomas; Torri, Marco Danilo Claudio; Triossi, Andrea; Trzaska, Wladyslaw; Tung, Yu-Chen; Tuve, Cristina; Ushakov, Nikita; Venettacci, Carlo; Verde, Giuseppe; Vialkov, Maxim; Viaud, Benoit; Vollbrecht, Cornelius Moritz; Vorobel, Vit; Voronin, Dmitriy; Votano, Lucia; Wang, Caishen; Wang, Chung-Hsiang; Wang, En; Wang, Hanwen; Wang, Jiabin; Wang, Jun; Wang, Li; Wang, Meng; Wang, Mingyuan; Wang, Qianchuan; Wang, Ruiguang; Wang, Sibo; Wang, Tianhong; Wang, Wei; Wang, Wenshuai; Wang, Xi; Wang, Yangfu; Wang, Yaoguang; Wang, Yi; Wang, Yifang; Wang, Yuanqing; Wang, Yuyi; Wang, Zhe; Wang, Zheng; Wang, Zhimin; Watcharangkool, Apimook; Wei, Wei; Wei, Yadong; Wei, Yuehuan; Wei, Zhengbao; Wen, Liangjian; Weng, Jun; Wiebusch, Christopher; Wirth, Rosmarie; Wu, Bi; Wu, Chengxin; Wu, Diru; Wu, Qun; Wu, Yinhui; Wu, Yiyang; Wu, Zhaoxiang; Wu, Zhi; Wurm, Michael; Wurtz, Jacques; Xia, Dongmei; Xian, Shishen; Xiang, Ziqian; Xiao, Fei; Xiao, Pengfei; Xiao, Xiang; Xie, Wei-Jun; Xie, Xiaochuan; Xie, Yijun; Xie, Yuguang; Xin, Zhao; Xing, Zhizhong; Xu, Benda; Xu, Cheng; Xu, Donglian; Xu, Fanrong; Xu, Jiayang; Xu, Jilei; Xu, Jinghuan; Xu, Meihang; Xu, Shiwen; Xu, Xunjie; Xu, Yin; Xu, Yu; Xue, Jingqin; Yan, Baojun; Yan, Qiyu; Yan, Taylor; Yan, Xiongbo; Yan, Yupeng; Yang, Changgen; Yang, Chengfeng; Yang, Fengfan; Yang, Jie; Yang, Lei; Yang, Pengfei; Yang, Xiaoyu; Yang, Yifan; Yang, Yixiang; Yang, Zekun; Yao, Haifeng; Ye, Jiaxuan; Ye, Mei; Ye, Ziping; Yermia, Frederic; Yin, Jilong; Yin, Weiqing; Yin, Xiaohao; You, Zhengyun; Yu, Boxiang; Yu, Chiye; Yu, Chunxu; Yu, Hongzhao; Yu, Peidong; Yu, Xianghui; Yu, Zeyuan; Yu, Zezhong; Yuan, Cenxi; Yuan, Chengzhuo; Yuan, Zhaoyang; Yuan, Zhenxiong; Zafar, Noman; Zamora, Jilberto; Zavadskyi, Vitalii; Zeng, Fanrui; Zeng, Shan; Zeng, Tingxuan; Zhan, Liang; Zhan, Yonghua; Zhang, Aiqiang; Zhang, Bin; Zhang, Binting; Zhang, Feiyang; Zhang, Han; Zhang, Hangchang; Zhang, Haosen; Zhang, Honghao; Zhang, Jialiang; Zhang, Jiawen; Zhang, Jie; Zhang, Jingbo; Zhang, Junwei; Zhang, Lei; Zhang, Ping; Zhang, Qingmin; Zhang, Rongping; Zhang, Shiqi; Zhang, Shuihan; Zhang, Siyuan; Zhang, Tao; Zhang, Xiaomei; Zhang, Xin; Zhang, Xu; Zhang, Xuantong; Zhang, Yibing; Zhang, Yinhong; Zhang, Yiyu; Zhang, Yongpeng; Zhang, Yu; Zhang, Yuanyuan; Zhang, Yumei; Zhang, Zhenyu; Zhang, Zhijian; Zhao, Jie; Zhao, Runze; Zhao, Shujun; Zhao, Tianhao; Zheng, Hua; Zheng, Yangheng; Zhou, Li; Zhou, Shun; Zhou, Tong; Zhou, Xiang; Zhou, Xing; Zhu, Jingsen; Zhu, Kangfu; Zhu, Kejun; Zhu, Zhihang; Zhuang, Bo; Zhuang, Honglin; Zong, Liang; Zou, Jiaheng</t>
    <phoneticPr fontId="23" type="noConversion"/>
  </si>
  <si>
    <t>Simulation of the background from 13C(α, n)16O reaction in the JUNO scintillator</t>
  </si>
  <si>
    <t>SEP 30</t>
  </si>
  <si>
    <r>
      <rPr>
        <sz val="10"/>
        <color theme="1"/>
        <rFont val="微軟正黑體"/>
        <family val="2"/>
        <charset val="136"/>
      </rPr>
      <t>機械工程學系</t>
    </r>
  </si>
  <si>
    <r>
      <rPr>
        <sz val="10"/>
        <color theme="1"/>
        <rFont val="微軟正黑體"/>
        <family val="2"/>
        <charset val="136"/>
      </rPr>
      <t>張致文</t>
    </r>
  </si>
  <si>
    <r>
      <rPr>
        <b/>
        <u/>
        <sz val="10"/>
        <color theme="1"/>
        <rFont val="Times New Roman"/>
        <family val="1"/>
      </rPr>
      <t>Chih-Wen Chang</t>
    </r>
    <r>
      <rPr>
        <sz val="10"/>
        <color theme="1"/>
        <rFont val="Times New Roman"/>
        <family val="1"/>
      </rPr>
      <t>*, Sania Qureshi, Ioannis K. Argyros, Francisco I. Chicharro, and Amanullah Soomro</t>
    </r>
    <phoneticPr fontId="7" type="noConversion"/>
  </si>
  <si>
    <t>A modified two-step optimal iterative method for solving nonlinear models in one and higher dimensions</t>
    <phoneticPr fontId="7" type="noConversion"/>
  </si>
  <si>
    <t>Mathematics and Computers in Simulation</t>
    <phoneticPr fontId="7" type="noConversion"/>
  </si>
  <si>
    <t>229</t>
    <phoneticPr fontId="7" type="noConversion"/>
  </si>
  <si>
    <r>
      <t>448</t>
    </r>
    <r>
      <rPr>
        <sz val="10"/>
        <color theme="1"/>
        <rFont val="微軟正黑體"/>
        <family val="2"/>
        <charset val="136"/>
      </rPr>
      <t>－</t>
    </r>
    <r>
      <rPr>
        <sz val="10"/>
        <color theme="1"/>
        <rFont val="Times New Roman"/>
        <family val="1"/>
      </rPr>
      <t>467</t>
    </r>
    <phoneticPr fontId="7" type="noConversion"/>
  </si>
  <si>
    <t>0378-4754</t>
    <phoneticPr fontId="7" type="noConversion"/>
  </si>
  <si>
    <t>1872-7166</t>
    <phoneticPr fontId="7" type="noConversion"/>
  </si>
  <si>
    <t>https://www.sciencedirect.com/science/article/pii/S037847542400377X</t>
    <phoneticPr fontId="7" type="noConversion"/>
  </si>
  <si>
    <r>
      <rPr>
        <sz val="10"/>
        <color theme="1"/>
        <rFont val="Arial"/>
        <family val="2"/>
      </rPr>
      <t>張致文</t>
    </r>
  </si>
  <si>
    <r>
      <t xml:space="preserve">Padder, Ausif*; Qureshi, Sania; Soomro, Amanullah; Shaikh, Fozia; Hincal, Evren; </t>
    </r>
    <r>
      <rPr>
        <b/>
        <u/>
        <sz val="10"/>
        <color theme="1"/>
        <rFont val="Times New Roman"/>
        <family val="1"/>
      </rPr>
      <t>Chang, Chih-Wen</t>
    </r>
    <phoneticPr fontId="23" type="noConversion"/>
  </si>
  <si>
    <t>Evaluating divorce dynamics through ODE modeling and statistical hypothesis testing</t>
  </si>
  <si>
    <t>DISCOVER APPLIED SCIENCES</t>
  </si>
  <si>
    <t>JUN 3</t>
  </si>
  <si>
    <t>3004-9261</t>
  </si>
  <si>
    <r>
      <rPr>
        <sz val="10"/>
        <color theme="1"/>
        <rFont val="微軟正黑體"/>
        <family val="2"/>
        <charset val="136"/>
      </rPr>
      <t>張致文</t>
    </r>
    <r>
      <rPr>
        <sz val="10"/>
        <color theme="1"/>
        <rFont val="Times New Roman"/>
        <family val="1"/>
      </rPr>
      <t>*</t>
    </r>
    <phoneticPr fontId="23" type="noConversion"/>
  </si>
  <si>
    <r>
      <t xml:space="preserve">Liu, Chein-Shan; </t>
    </r>
    <r>
      <rPr>
        <b/>
        <u/>
        <sz val="10"/>
        <color theme="1"/>
        <rFont val="Times New Roman"/>
        <family val="1"/>
      </rPr>
      <t>Chang, Chih-Wen</t>
    </r>
    <r>
      <rPr>
        <sz val="10"/>
        <color theme="1"/>
        <rFont val="Times New Roman"/>
        <family val="1"/>
      </rPr>
      <t>*</t>
    </r>
    <phoneticPr fontId="23" type="noConversion"/>
  </si>
  <si>
    <t>Fourth-Order Numerical Derivation as Being an Inverse Force Problem of Beam Equations</t>
  </si>
  <si>
    <t>ENG</t>
  </si>
  <si>
    <t>NOV 11</t>
  </si>
  <si>
    <t>2673-4117</t>
  </si>
  <si>
    <r>
      <t>Liu, Chein-Shan; Tsai, Chia-Cheng;</t>
    </r>
    <r>
      <rPr>
        <b/>
        <u/>
        <sz val="10"/>
        <color theme="1"/>
        <rFont val="Times New Roman"/>
        <family val="1"/>
      </rPr>
      <t xml:space="preserve"> Chang, Chih-Wen*</t>
    </r>
    <phoneticPr fontId="23" type="noConversion"/>
  </si>
  <si>
    <t>Integral and Numerical Formulations for Seeking the Period of Non-Conservative Nonlinear Oscillator With/Without the First Integral</t>
  </si>
  <si>
    <t>SEP 22</t>
  </si>
  <si>
    <r>
      <t>Liu, Chein-Shan; Kuo, Chung-Lun;</t>
    </r>
    <r>
      <rPr>
        <b/>
        <u/>
        <sz val="10"/>
        <color theme="1"/>
        <rFont val="Times New Roman"/>
        <family val="1"/>
      </rPr>
      <t xml:space="preserve"> Chang, Chih-Wen*</t>
    </r>
    <phoneticPr fontId="23" type="noConversion"/>
  </si>
  <si>
    <t>Linearized Harmonic Balance Method for Seeking the Periodic Vibrations of Second- and Third-Order Nonlinear Oscillators</t>
  </si>
  <si>
    <t>MATHEMATICS</t>
  </si>
  <si>
    <t>2227-7390</t>
  </si>
  <si>
    <t>Linearly Perturbed Frequency Equation, New Frequency Formula, and a Linearized Galerkin Method for Nonlinear Vibrational Oscillators</t>
  </si>
  <si>
    <t>VIBRATION</t>
  </si>
  <si>
    <t>APR 2</t>
  </si>
  <si>
    <t>2571-631X</t>
  </si>
  <si>
    <t>Chang, Chih-Wen*</t>
    <phoneticPr fontId="23" type="noConversion"/>
  </si>
  <si>
    <t>Meshless scheme for solving backward higher-order time-fractional parabolic equations with an extremely long time span</t>
  </si>
  <si>
    <t>CHAOS SOLITONS &amp; FRACTALS</t>
  </si>
  <si>
    <t>part.1</t>
    <phoneticPr fontId="23" type="noConversion"/>
  </si>
  <si>
    <t>0960-0779</t>
  </si>
  <si>
    <t>1873-2887</t>
  </si>
  <si>
    <r>
      <t xml:space="preserve">Liu, Chein-Shan; Tsai, Chia-Cheng; </t>
    </r>
    <r>
      <rPr>
        <b/>
        <u/>
        <sz val="10"/>
        <color theme="1"/>
        <rFont val="Times New Roman"/>
        <family val="1"/>
      </rPr>
      <t>Chang, Chih-Wen*</t>
    </r>
    <phoneticPr fontId="23" type="noConversion"/>
  </si>
  <si>
    <t>Theoretical Formulations of Integral-Type Frequency-Amplitude Relationships for Second-Order Nonlinear Oscillators</t>
  </si>
  <si>
    <t>AUG 11</t>
  </si>
  <si>
    <r>
      <rPr>
        <sz val="10"/>
        <color theme="1"/>
        <rFont val="微軟正黑體"/>
        <family val="2"/>
        <charset val="136"/>
      </rPr>
      <t>許進吉</t>
    </r>
    <r>
      <rPr>
        <sz val="10"/>
        <color theme="1"/>
        <rFont val="Times New Roman"/>
        <family val="1"/>
      </rPr>
      <t>*</t>
    </r>
    <phoneticPr fontId="23" type="noConversion"/>
  </si>
  <si>
    <t>Hsu, Chin Chi*; Chang, Tien-Li*; Chang, Yen-Cheng; Wang, Chien-Ping*</t>
    <phoneticPr fontId="23" type="noConversion"/>
  </si>
  <si>
    <t>Enhancing boiling heat transfer by ultrafast laser texturing of groove structures on thin-film graphene surfaces</t>
  </si>
  <si>
    <t>THERMAL SCIENCE AND ENGINEERING PROGRESS</t>
  </si>
  <si>
    <t>2451-9049</t>
  </si>
  <si>
    <r>
      <t xml:space="preserve">Chen, Lian-Sheng; Kung, Po-, I; Lin, Yu-Shan; Zhang, Yu-Xuan; </t>
    </r>
    <r>
      <rPr>
        <b/>
        <u/>
        <sz val="10"/>
        <color theme="1"/>
        <rFont val="Times New Roman"/>
        <family val="1"/>
      </rPr>
      <t>Hsu, Chin-Chi*</t>
    </r>
    <phoneticPr fontId="23" type="noConversion"/>
  </si>
  <si>
    <t>Influence of magnetic particle fluid flow field control on droplet evaporation</t>
  </si>
  <si>
    <t>APPLIED THERMAL ENGINEERING</t>
  </si>
  <si>
    <t>part.E</t>
    <phoneticPr fontId="23" type="noConversion"/>
  </si>
  <si>
    <t>NOV 15</t>
  </si>
  <si>
    <t>1359-4311</t>
  </si>
  <si>
    <t>1873-5606</t>
  </si>
  <si>
    <r>
      <rPr>
        <sz val="10"/>
        <color theme="1"/>
        <rFont val="微軟正黑體"/>
        <family val="2"/>
        <charset val="136"/>
      </rPr>
      <t>曾仕君</t>
    </r>
    <phoneticPr fontId="23" type="noConversion"/>
  </si>
  <si>
    <r>
      <rPr>
        <b/>
        <u/>
        <sz val="10"/>
        <color theme="1"/>
        <rFont val="Times New Roman"/>
        <family val="1"/>
      </rPr>
      <t>Shih Chun Tseng</t>
    </r>
    <r>
      <rPr>
        <sz val="10"/>
        <color theme="1"/>
        <rFont val="Times New Roman"/>
        <family val="1"/>
      </rPr>
      <t xml:space="preserve"> , Yu Cheng Liou , Wei-Hsuan Hsu , Jun-Yu Chen , Hung-Yin Tsai*</t>
    </r>
    <phoneticPr fontId="23" type="noConversion"/>
  </si>
  <si>
    <t>Design and finite element optimization of chessboard-pattern heat sinks for enhanced thermal performance</t>
    <phoneticPr fontId="23" type="noConversion"/>
  </si>
  <si>
    <t>JOURNAL OF MECHANICS</t>
    <phoneticPr fontId="23" type="noConversion"/>
  </si>
  <si>
    <t>626-632</t>
    <phoneticPr fontId="7" type="noConversion"/>
  </si>
  <si>
    <t>https://doi.org/10.1093/jom/ufaf047</t>
    <phoneticPr fontId="23" type="noConversion"/>
  </si>
  <si>
    <r>
      <rPr>
        <b/>
        <u/>
        <sz val="10"/>
        <color theme="1"/>
        <rFont val="Times New Roman"/>
        <family val="1"/>
      </rPr>
      <t>Tseng, Shih Chun</t>
    </r>
    <r>
      <rPr>
        <b/>
        <sz val="10"/>
        <color theme="1"/>
        <rFont val="Times New Roman"/>
        <family val="1"/>
      </rPr>
      <t>*;</t>
    </r>
    <r>
      <rPr>
        <sz val="10"/>
        <color theme="1"/>
        <rFont val="Times New Roman"/>
        <family val="1"/>
      </rPr>
      <t xml:space="preserve"> Chang, Cheng-, I; Kuo, Chun-Yu; Tsai, Hung-Yin</t>
    </r>
    <phoneticPr fontId="23" type="noConversion"/>
  </si>
  <si>
    <t>High frequency signal performance of PDMS based pressure conductive rubber with core-shell onion-like carbon-Ni fillers</t>
  </si>
  <si>
    <r>
      <rPr>
        <b/>
        <u/>
        <sz val="10"/>
        <color theme="1"/>
        <rFont val="Times New Roman"/>
        <family val="1"/>
      </rPr>
      <t>Tseng, Shih Chun</t>
    </r>
    <r>
      <rPr>
        <sz val="10"/>
        <color theme="1"/>
        <rFont val="Times New Roman"/>
        <family val="1"/>
      </rPr>
      <t>; Daligdig, Regina O.; Wang, Chin-An; Tsai, Hung-Yin*</t>
    </r>
    <phoneticPr fontId="23" type="noConversion"/>
  </si>
  <si>
    <t>Mechanical analysis of Ni alloys and W-Cu rolling pins for QFN test performance: a finite element approach</t>
  </si>
  <si>
    <t>220-228</t>
  </si>
  <si>
    <r>
      <rPr>
        <sz val="10"/>
        <color theme="1"/>
        <rFont val="微軟正黑體"/>
        <family val="2"/>
        <charset val="136"/>
      </rPr>
      <t>鄒仕豪</t>
    </r>
    <phoneticPr fontId="23" type="noConversion"/>
  </si>
  <si>
    <r>
      <rPr>
        <b/>
        <u/>
        <sz val="10"/>
        <color theme="1"/>
        <rFont val="Times New Roman"/>
        <family val="1"/>
      </rPr>
      <t>Chou, Shih-Hao</t>
    </r>
    <r>
      <rPr>
        <sz val="10"/>
        <color theme="1"/>
        <rFont val="Times New Roman"/>
        <family val="1"/>
      </rPr>
      <t>; Wang, Jun-Yi; Hsiau, Shu-San*</t>
    </r>
    <phoneticPr fontId="23" type="noConversion"/>
  </si>
  <si>
    <t>Effects of gate-release configurations and initial saturation conditions on granular column collapse</t>
  </si>
  <si>
    <t>PHYSICS OF FLUIDS</t>
  </si>
  <si>
    <t>1070-6631</t>
  </si>
  <si>
    <t>1089-7666</t>
  </si>
  <si>
    <r>
      <rPr>
        <sz val="10"/>
        <color theme="1"/>
        <rFont val="新細明體"/>
        <family val="1"/>
        <charset val="136"/>
      </rPr>
      <t>鄒仕豪</t>
    </r>
    <phoneticPr fontId="23" type="noConversion"/>
  </si>
  <si>
    <r>
      <t xml:space="preserve">Hsiau, Shu-San; Sun, Weihang; Sheng, Li-Tsung; </t>
    </r>
    <r>
      <rPr>
        <b/>
        <u/>
        <sz val="10"/>
        <color theme="1"/>
        <rFont val="Times New Roman"/>
        <family val="1"/>
      </rPr>
      <t>Chou, Shih-Hao</t>
    </r>
    <r>
      <rPr>
        <sz val="10"/>
        <color theme="1"/>
        <rFont val="Times New Roman"/>
        <family val="1"/>
      </rPr>
      <t>; Wang, Jun-Yi; Wang, Yongqi*</t>
    </r>
    <phoneticPr fontId="23" type="noConversion"/>
  </si>
  <si>
    <t>Experimental and numerical investigation of the granular column collapse under different initial water-saturation conditions</t>
  </si>
  <si>
    <t>COMPUTERS AND GEOTECHNICS</t>
  </si>
  <si>
    <t>0266-352X</t>
  </si>
  <si>
    <t>1873-7633</t>
  </si>
  <si>
    <r>
      <rPr>
        <sz val="10"/>
        <color theme="1"/>
        <rFont val="微軟正黑體"/>
        <family val="2"/>
        <charset val="136"/>
      </rPr>
      <t>鄒仕豪</t>
    </r>
  </si>
  <si>
    <r>
      <rPr>
        <b/>
        <u/>
        <sz val="10"/>
        <color theme="1"/>
        <rFont val="Times New Roman"/>
        <family val="1"/>
      </rPr>
      <t>Chou, S. H</t>
    </r>
    <r>
      <rPr>
        <sz val="10"/>
        <color theme="1"/>
        <rFont val="Times New Roman"/>
        <family val="1"/>
      </rPr>
      <t>., Hsiau, S. S.*, Liu, S. Y.</t>
    </r>
    <phoneticPr fontId="7" type="noConversion"/>
  </si>
  <si>
    <t>Experimental study of heat transfer and transport properties of granular material in indirectly heated rotary drums</t>
    <phoneticPr fontId="7" type="noConversion"/>
  </si>
  <si>
    <t>International Journal of Heat and Mass Transfer</t>
    <phoneticPr fontId="7" type="noConversion"/>
  </si>
  <si>
    <t>238</t>
    <phoneticPr fontId="7" type="noConversion"/>
  </si>
  <si>
    <t>126485</t>
    <phoneticPr fontId="7" type="noConversion"/>
  </si>
  <si>
    <t>0017-9310</t>
    <phoneticPr fontId="7" type="noConversion"/>
  </si>
  <si>
    <t>1879-2189</t>
    <phoneticPr fontId="7" type="noConversion"/>
  </si>
  <si>
    <t>https://doi.org/10.1016/j.ijheatmasstransfer.2024.126485</t>
  </si>
  <si>
    <t>Chen, Y. S., Chou, S. H.*, Hsiau, S. S., Chang, L. Y.</t>
  </si>
  <si>
    <t>Technology for removing PM2.5 in clean coal processes</t>
    <phoneticPr fontId="7" type="noConversion"/>
  </si>
  <si>
    <t>Chemical Engineering &amp; Processing: Process Intensication</t>
  </si>
  <si>
    <t>208</t>
    <phoneticPr fontId="7" type="noConversion"/>
  </si>
  <si>
    <t>110089</t>
    <phoneticPr fontId="7" type="noConversion"/>
  </si>
  <si>
    <t>0255-2701</t>
    <phoneticPr fontId="7" type="noConversion"/>
  </si>
  <si>
    <t>1873-3204</t>
    <phoneticPr fontId="7" type="noConversion"/>
  </si>
  <si>
    <t>https://www.sciencedirect.com/science/article/pii/S0255270124004276</t>
    <phoneticPr fontId="7" type="noConversion"/>
  </si>
  <si>
    <r>
      <rPr>
        <sz val="10"/>
        <color theme="1"/>
        <rFont val="微軟正黑體"/>
        <family val="2"/>
        <charset val="136"/>
      </rPr>
      <t>潘國雄
唐士雄</t>
    </r>
    <phoneticPr fontId="23" type="noConversion"/>
  </si>
  <si>
    <r>
      <t>Rifandi, Moh-Erlangga-Aditya;</t>
    </r>
    <r>
      <rPr>
        <b/>
        <u/>
        <sz val="10"/>
        <color theme="1"/>
        <rFont val="Times New Roman"/>
        <family val="1"/>
      </rPr>
      <t xml:space="preserve"> Phan, Quoc-Hung</t>
    </r>
    <r>
      <rPr>
        <sz val="10"/>
        <color theme="1"/>
        <rFont val="Times New Roman"/>
        <family val="1"/>
      </rPr>
      <t xml:space="preserve">; </t>
    </r>
    <r>
      <rPr>
        <b/>
        <u/>
        <sz val="10"/>
        <color theme="1"/>
        <rFont val="Times New Roman"/>
        <family val="1"/>
      </rPr>
      <t>Tang, Chi-Shung*</t>
    </r>
    <r>
      <rPr>
        <sz val="10"/>
        <color theme="1"/>
        <rFont val="Times New Roman"/>
        <family val="1"/>
      </rPr>
      <t>; Abdullah, Nzar Rauf; Gudmundsson, Vidar</t>
    </r>
    <phoneticPr fontId="23" type="noConversion"/>
  </si>
  <si>
    <t>Quantum transport in double finger gate devices under AC plus DC voltage gate control</t>
  </si>
  <si>
    <r>
      <rPr>
        <sz val="10"/>
        <color theme="1"/>
        <rFont val="微軟正黑體"/>
        <family val="2"/>
        <charset val="136"/>
      </rPr>
      <t>潘國興</t>
    </r>
    <r>
      <rPr>
        <sz val="10"/>
        <color theme="1"/>
        <rFont val="Times New Roman"/>
        <family val="1"/>
      </rPr>
      <t>*</t>
    </r>
    <phoneticPr fontId="23" type="noConversion"/>
  </si>
  <si>
    <r>
      <t xml:space="preserve">Pham, Thi-Thu-Hien*; Vo, Quoc-Hoang-Quyen; Nguyen, Thao-Vi; Nguyen, The-Hiep; </t>
    </r>
    <r>
      <rPr>
        <b/>
        <u/>
        <sz val="10"/>
        <color theme="1"/>
        <rFont val="Times New Roman"/>
        <family val="1"/>
      </rPr>
      <t>Phan, Quoc-Hung</t>
    </r>
    <r>
      <rPr>
        <sz val="10"/>
        <color theme="1"/>
        <rFont val="Times New Roman"/>
        <family val="1"/>
      </rPr>
      <t>; Le, Thanh-Hai*</t>
    </r>
    <phoneticPr fontId="23" type="noConversion"/>
  </si>
  <si>
    <t>ColoPola: A polarimetric imaging dataset for colorectal cancer detection</t>
  </si>
  <si>
    <t>GIGASCIENCE</t>
  </si>
  <si>
    <t>giaf120</t>
  </si>
  <si>
    <t>2047-217X</t>
  </si>
  <si>
    <r>
      <rPr>
        <sz val="10"/>
        <color theme="1"/>
        <rFont val="微軟正黑體"/>
        <family val="2"/>
        <charset val="136"/>
      </rPr>
      <t>潘國興</t>
    </r>
    <r>
      <rPr>
        <sz val="10"/>
        <color theme="1"/>
        <rFont val="Times New Roman"/>
        <family val="1"/>
      </rPr>
      <t>*</t>
    </r>
    <r>
      <rPr>
        <sz val="10"/>
        <color theme="1"/>
        <rFont val="微軟正黑體"/>
        <family val="2"/>
        <charset val="136"/>
      </rPr>
      <t>；蔡發達</t>
    </r>
    <r>
      <rPr>
        <sz val="10"/>
        <color theme="1"/>
        <rFont val="Times New Roman"/>
        <family val="1"/>
      </rPr>
      <t>*</t>
    </r>
    <phoneticPr fontId="23" type="noConversion"/>
  </si>
  <si>
    <r>
      <rPr>
        <b/>
        <u/>
        <sz val="10"/>
        <color theme="1"/>
        <rFont val="Times New Roman"/>
        <family val="1"/>
      </rPr>
      <t>Phan, Quoc-Hung*</t>
    </r>
    <r>
      <rPr>
        <sz val="10"/>
        <color theme="1"/>
        <rFont val="Times New Roman"/>
        <family val="1"/>
      </rPr>
      <t xml:space="preserve">; Setyawan, Bryan; Duong, The-Phong; </t>
    </r>
    <r>
      <rPr>
        <b/>
        <u/>
        <sz val="10"/>
        <color theme="1"/>
        <rFont val="Times New Roman"/>
        <family val="1"/>
      </rPr>
      <t>Tsai, Fa-Ta*</t>
    </r>
    <phoneticPr fontId="23" type="noConversion"/>
  </si>
  <si>
    <t>Enhanced Detection of Algal Leaf Spot, Tea Brown Blight, and Tea Grey Blight Diseases Using YOLOv5 Bi-HIC Model with Instance and Context Information</t>
  </si>
  <si>
    <t>PLANTS-BASEL</t>
  </si>
  <si>
    <t>OCT 20</t>
  </si>
  <si>
    <t>2223-7747</t>
  </si>
  <si>
    <t>機械工程學系  小計</t>
  </si>
  <si>
    <t>SCIE:33、其他：4</t>
    <phoneticPr fontId="7" type="noConversion"/>
  </si>
  <si>
    <r>
      <rPr>
        <sz val="10"/>
        <color theme="1"/>
        <rFont val="微軟正黑體"/>
        <family val="2"/>
        <charset val="136"/>
      </rPr>
      <t>環境與安全衛生工程學系</t>
    </r>
    <phoneticPr fontId="23" type="noConversion"/>
  </si>
  <si>
    <r>
      <rPr>
        <sz val="10"/>
        <color theme="1"/>
        <rFont val="Arial"/>
        <family val="2"/>
      </rPr>
      <t>林澤聖</t>
    </r>
  </si>
  <si>
    <r>
      <t xml:space="preserve">Huang, Ya-Fang; Lan, Cheng-Hang; </t>
    </r>
    <r>
      <rPr>
        <b/>
        <u/>
        <sz val="10"/>
        <color theme="1"/>
        <rFont val="Times New Roman"/>
        <family val="1"/>
      </rPr>
      <t>Lin, Tser-Sheng</t>
    </r>
    <r>
      <rPr>
        <sz val="10"/>
        <color theme="1"/>
        <rFont val="Times New Roman"/>
        <family val="1"/>
      </rPr>
      <t>; Yang, Ling; Chen, Jhong-Yuan; Peng, Chiung-Yu*</t>
    </r>
    <phoneticPr fontId="23" type="noConversion"/>
  </si>
  <si>
    <t>Evaluating the impact of air purifier intervention on particulate matter concentrations in a traditional Chinese medicine therapy room using multiple approaches</t>
  </si>
  <si>
    <t>SCIENTIFIC REPORTS</t>
  </si>
  <si>
    <t>NOV 26</t>
  </si>
  <si>
    <t>GERMANY</t>
  </si>
  <si>
    <t>2045-2322</t>
  </si>
  <si>
    <r>
      <rPr>
        <sz val="10"/>
        <color theme="1"/>
        <rFont val="微軟正黑體"/>
        <family val="2"/>
        <charset val="136"/>
      </rPr>
      <t>張頊瑞</t>
    </r>
    <phoneticPr fontId="23" type="noConversion"/>
  </si>
  <si>
    <r>
      <rPr>
        <b/>
        <u/>
        <sz val="10"/>
        <color theme="1"/>
        <rFont val="Times New Roman"/>
        <family val="1"/>
      </rPr>
      <t>Jhang, Syu-Ruei</t>
    </r>
    <r>
      <rPr>
        <sz val="10"/>
        <color theme="1"/>
        <rFont val="Times New Roman"/>
        <family val="1"/>
      </rPr>
      <t>; Fang, Guor-Cheng; Cheng, Way Lee; Lee, Kun-Yeh; Lin, Yuan-Chung*</t>
    </r>
    <phoneticPr fontId="23" type="noConversion"/>
  </si>
  <si>
    <t>Impact of ethanol-gasoline implementation on regulated and unregulated emissions from Euro 3-5 standard vehicles over the WLTP driving cycle</t>
  </si>
  <si>
    <t>ENVIRONMENTAL MONITORING AND ASSESSMENT</t>
  </si>
  <si>
    <t>JUL 26</t>
  </si>
  <si>
    <t>0167-6369</t>
  </si>
  <si>
    <t>1573-2959</t>
  </si>
  <si>
    <r>
      <t xml:space="preserve">Mohammad, Salauddin*; Kumar, P. Vinay; </t>
    </r>
    <r>
      <rPr>
        <b/>
        <u/>
        <sz val="10"/>
        <color theme="1"/>
        <rFont val="Times New Roman"/>
        <family val="1"/>
      </rPr>
      <t>Jhang, Syu-Ruei</t>
    </r>
    <r>
      <rPr>
        <sz val="10"/>
        <color theme="1"/>
        <rFont val="Times New Roman"/>
        <family val="1"/>
      </rPr>
      <t>; Ratnam, M. Venkat; Dutta, Gopa</t>
    </r>
    <phoneticPr fontId="23" type="noConversion"/>
  </si>
  <si>
    <t>Impact of wave dynamics and turbulence on stratosphere-troposphere exchange of ozone during convective events</t>
  </si>
  <si>
    <t>JOURNAL OF ATMOSPHERIC AND SOLAR-TERRESTRIAL PHYSICS</t>
  </si>
  <si>
    <t>1364-6826</t>
  </si>
  <si>
    <t>1879-1824</t>
  </si>
  <si>
    <r>
      <rPr>
        <sz val="10"/>
        <color theme="1"/>
        <rFont val="微軟正黑體"/>
        <family val="2"/>
        <charset val="136"/>
      </rPr>
      <t>環境與安全衛生工程學系</t>
    </r>
  </si>
  <si>
    <r>
      <rPr>
        <sz val="10"/>
        <color theme="1"/>
        <rFont val="微軟正黑體"/>
        <family val="2"/>
        <charset val="136"/>
      </rPr>
      <t>莊桂鶴</t>
    </r>
  </si>
  <si>
    <r>
      <t>Yun-Ting Wang,</t>
    </r>
    <r>
      <rPr>
        <b/>
        <u/>
        <sz val="10"/>
        <color theme="1"/>
        <rFont val="Times New Roman"/>
        <family val="1"/>
      </rPr>
      <t xml:space="preserve"> Kui-Hao Chuang*</t>
    </r>
    <r>
      <rPr>
        <sz val="10"/>
        <color theme="1"/>
        <rFont val="Times New Roman"/>
        <family val="1"/>
      </rPr>
      <t>, Wei-Jing Li, Ming-Yen Wey</t>
    </r>
    <phoneticPr fontId="7" type="noConversion"/>
  </si>
  <si>
    <t>Boosting the NOx reduction and C3H8 oxidation of the Pd-based core-shell TWC in a water-added environment through dispersed treatment</t>
    <phoneticPr fontId="7" type="noConversion"/>
  </si>
  <si>
    <t>Materials Chemistry and Physics</t>
    <phoneticPr fontId="7" type="noConversion"/>
  </si>
  <si>
    <t>331</t>
    <phoneticPr fontId="7" type="noConversion"/>
  </si>
  <si>
    <t>130166</t>
    <phoneticPr fontId="7" type="noConversion"/>
  </si>
  <si>
    <t>0254-0584</t>
    <phoneticPr fontId="7" type="noConversion"/>
  </si>
  <si>
    <t>1879-3312</t>
    <phoneticPr fontId="7" type="noConversion"/>
  </si>
  <si>
    <t>https://doi.org/10.1016/j.matchemphys.2024.130166</t>
    <phoneticPr fontId="7" type="noConversion"/>
  </si>
  <si>
    <r>
      <rPr>
        <sz val="10"/>
        <color theme="1"/>
        <rFont val="微軟正黑體"/>
        <family val="2"/>
        <charset val="136"/>
      </rPr>
      <t>莊桂鶴</t>
    </r>
    <r>
      <rPr>
        <sz val="10"/>
        <color theme="1"/>
        <rFont val="Times New Roman"/>
        <family val="1"/>
      </rPr>
      <t>*</t>
    </r>
    <phoneticPr fontId="23" type="noConversion"/>
  </si>
  <si>
    <r>
      <rPr>
        <b/>
        <u/>
        <sz val="10"/>
        <color theme="1"/>
        <rFont val="Times New Roman"/>
        <family val="1"/>
      </rPr>
      <t>Chuang, Kui-Hao*</t>
    </r>
    <r>
      <rPr>
        <sz val="10"/>
        <color theme="1"/>
        <rFont val="Times New Roman"/>
        <family val="1"/>
      </rPr>
      <t>; Lu, Ting-Yi; Lee, Ju-Ting; Wey, Ming-Yen*</t>
    </r>
    <phoneticPr fontId="23" type="noConversion"/>
  </si>
  <si>
    <t>Enhanced photocatalytic decomposition of azo-dyes using 2D g-C3N4 nanosheet/PVDF films: Comparative analysis of immobilization methods and recyclability</t>
  </si>
  <si>
    <t>JOURNAL OF INDUSTRIAL AND ENGINEERING CHEMISTRY</t>
  </si>
  <si>
    <t>828-835</t>
  </si>
  <si>
    <t>SEP 25</t>
  </si>
  <si>
    <t>USA</t>
  </si>
  <si>
    <t>1226-086X</t>
  </si>
  <si>
    <t>1876-794X</t>
  </si>
  <si>
    <r>
      <t xml:space="preserve">Wang, Yun-Ting; </t>
    </r>
    <r>
      <rPr>
        <b/>
        <u/>
        <sz val="10"/>
        <color theme="1"/>
        <rFont val="Times New Roman"/>
        <family val="1"/>
      </rPr>
      <t>Chuang, Kui-Hao*</t>
    </r>
    <r>
      <rPr>
        <sz val="10"/>
        <color theme="1"/>
        <rFont val="Times New Roman"/>
        <family val="1"/>
      </rPr>
      <t>; Wey, Ming-Yen*</t>
    </r>
    <phoneticPr fontId="23" type="noConversion"/>
  </si>
  <si>
    <t>Influence of core-shell architectures and transition metals on Pd-Ce-Mn three-way catalysts</t>
  </si>
  <si>
    <t>JOURNAL OF ENVIRONMENTAL CHEMICAL ENGINEERING</t>
  </si>
  <si>
    <t>2213-2929</t>
  </si>
  <si>
    <t>2213-3437</t>
  </si>
  <si>
    <r>
      <rPr>
        <b/>
        <u/>
        <sz val="10"/>
        <color theme="1"/>
        <rFont val="Times New Roman"/>
        <family val="1"/>
      </rPr>
      <t>Chuang, Kui-Hao*</t>
    </r>
    <r>
      <rPr>
        <sz val="10"/>
        <color theme="1"/>
        <rFont val="Times New Roman"/>
        <family val="1"/>
      </rPr>
      <t>; Lin, Zhe-Ai; Wey, Ming-Yen*</t>
    </r>
    <phoneticPr fontId="23" type="noConversion"/>
  </si>
  <si>
    <t>Synthesis of photocatalyst composite films from recycled plastics via hot pressing for dye wastewater treatment</t>
  </si>
  <si>
    <t>CATALYSIS SCIENCE &amp; TECHNOLOGY</t>
  </si>
  <si>
    <t>1894-1904</t>
  </si>
  <si>
    <t>2044-4753</t>
  </si>
  <si>
    <t>2044-4761</t>
  </si>
  <si>
    <r>
      <rPr>
        <sz val="10"/>
        <color theme="1"/>
        <rFont val="Arial"/>
        <family val="2"/>
      </rPr>
      <t>郭家宏</t>
    </r>
  </si>
  <si>
    <r>
      <t>Zhang, Meilan; Zhao, Xuwei;</t>
    </r>
    <r>
      <rPr>
        <b/>
        <u/>
        <sz val="10"/>
        <color theme="1"/>
        <rFont val="Times New Roman"/>
        <family val="1"/>
      </rPr>
      <t xml:space="preserve"> Kuo, Jia-hong</t>
    </r>
    <r>
      <rPr>
        <sz val="10"/>
        <color theme="1"/>
        <rFont val="Times New Roman"/>
        <family val="1"/>
      </rPr>
      <t>; Chen, Xiaochuan; Zhao, Youcai; Lin, Kunsen*; Zhou, Xuefei*</t>
    </r>
    <phoneticPr fontId="23" type="noConversion"/>
  </si>
  <si>
    <t>Distribution and Property Prediction of Microplastics in Landfill Leachate under Different Treatment Processes Using Knowledge Graph-Enhanced Molecular Contrastive Learning</t>
  </si>
  <si>
    <t>WATER RESEARCH</t>
  </si>
  <si>
    <t>NOV 1</t>
  </si>
  <si>
    <t>0043-1354</t>
  </si>
  <si>
    <t>1879-2448</t>
  </si>
  <si>
    <r>
      <rPr>
        <sz val="10"/>
        <color theme="1"/>
        <rFont val="微軟正黑體"/>
        <family val="2"/>
        <charset val="136"/>
      </rPr>
      <t>楊政憲</t>
    </r>
    <phoneticPr fontId="23" type="noConversion"/>
  </si>
  <si>
    <r>
      <t xml:space="preserve">Yang, Hai-Fei; </t>
    </r>
    <r>
      <rPr>
        <b/>
        <u/>
        <sz val="10"/>
        <color theme="1"/>
        <rFont val="Times New Roman"/>
        <family val="1"/>
      </rPr>
      <t>Yang, Jheng-Sian</t>
    </r>
    <r>
      <rPr>
        <sz val="10"/>
        <color theme="1"/>
        <rFont val="Times New Roman"/>
        <family val="1"/>
      </rPr>
      <t>; Lin, Hank Hui-Hsiang; Lin, Angela Yu-Chen*</t>
    </r>
    <phoneticPr fontId="23" type="noConversion"/>
  </si>
  <si>
    <t>Methadone degradation and reduced nitrosamine formation in synthetic human urine by the photoelectrochemical process using GOTiO2 film photoelectrodes</t>
  </si>
  <si>
    <t>CHEMICAL ENGINEERING JOURNAL</t>
  </si>
  <si>
    <t>1385-8947</t>
  </si>
  <si>
    <t>1873-3212</t>
  </si>
  <si>
    <t>環境與安全衛生工程學系  小計</t>
  </si>
  <si>
    <t>SCIE:9</t>
    <phoneticPr fontId="7" type="noConversion"/>
  </si>
  <si>
    <t>設計</t>
  </si>
  <si>
    <t>工業設計學系</t>
  </si>
  <si>
    <t>工業設計學系  小計</t>
  </si>
  <si>
    <t>設計</t>
    <phoneticPr fontId="7" type="noConversion"/>
  </si>
  <si>
    <r>
      <rPr>
        <sz val="10"/>
        <color theme="1"/>
        <rFont val="微軟正黑體"/>
        <family val="2"/>
        <charset val="136"/>
      </rPr>
      <t>建築學系</t>
    </r>
  </si>
  <si>
    <r>
      <rPr>
        <sz val="10"/>
        <color theme="1"/>
        <rFont val="微軟正黑體"/>
        <family val="2"/>
        <charset val="136"/>
      </rPr>
      <t>陳上元</t>
    </r>
  </si>
  <si>
    <r>
      <rPr>
        <b/>
        <u/>
        <sz val="10"/>
        <color theme="1"/>
        <rFont val="微軟正黑體"/>
        <family val="2"/>
        <charset val="136"/>
      </rPr>
      <t>陳上元</t>
    </r>
    <r>
      <rPr>
        <sz val="10"/>
        <color theme="1"/>
        <rFont val="微軟正黑體"/>
        <family val="2"/>
        <charset val="136"/>
      </rPr>
      <t>、張淑芬</t>
    </r>
    <phoneticPr fontId="7" type="noConversion"/>
  </si>
  <si>
    <r>
      <rPr>
        <sz val="10"/>
        <color theme="1"/>
        <rFont val="微軟正黑體"/>
        <family val="2"/>
        <charset val="136"/>
      </rPr>
      <t>以</t>
    </r>
    <r>
      <rPr>
        <sz val="10"/>
        <color theme="1"/>
        <rFont val="Times New Roman"/>
        <family val="1"/>
      </rPr>
      <t>BIM</t>
    </r>
    <r>
      <rPr>
        <sz val="10"/>
        <color theme="1"/>
        <rFont val="微軟正黑體"/>
        <family val="2"/>
        <charset val="136"/>
      </rPr>
      <t>計算建築碳足跡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微軟正黑體"/>
        <family val="2"/>
        <charset val="136"/>
      </rPr>
      <t>實現碳中和的減緩氣候變遷行動</t>
    </r>
    <phoneticPr fontId="7" type="noConversion"/>
  </si>
  <si>
    <r>
      <rPr>
        <sz val="10"/>
        <color theme="1"/>
        <rFont val="微軟正黑體"/>
        <family val="2"/>
        <charset val="136"/>
      </rPr>
      <t>營建知訊</t>
    </r>
  </si>
  <si>
    <r>
      <t>508</t>
    </r>
    <r>
      <rPr>
        <sz val="10"/>
        <color theme="1"/>
        <rFont val="微軟正黑體"/>
        <family val="2"/>
        <charset val="136"/>
      </rPr>
      <t>期</t>
    </r>
    <phoneticPr fontId="7" type="noConversion"/>
  </si>
  <si>
    <t>17-32</t>
    <phoneticPr fontId="7" type="noConversion"/>
  </si>
  <si>
    <t>05</t>
  </si>
  <si>
    <t>1019-6129</t>
    <phoneticPr fontId="7" type="noConversion"/>
  </si>
  <si>
    <t>https://www.airitilibrary.com/Article/Detail/10196129-N202505240003-00003</t>
    <phoneticPr fontId="7" type="noConversion"/>
  </si>
  <si>
    <t>基於邊緣運算具備機器學習能力的智慧物聯網會議室</t>
    <phoneticPr fontId="7" type="noConversion"/>
  </si>
  <si>
    <r>
      <rPr>
        <sz val="10"/>
        <color theme="1"/>
        <rFont val="微軟正黑體"/>
        <family val="2"/>
        <charset val="136"/>
      </rPr>
      <t>建築學報</t>
    </r>
  </si>
  <si>
    <r>
      <t>133</t>
    </r>
    <r>
      <rPr>
        <sz val="10"/>
        <color theme="1"/>
        <rFont val="新細明體"/>
        <family val="1"/>
        <charset val="136"/>
      </rPr>
      <t>期</t>
    </r>
    <phoneticPr fontId="7" type="noConversion"/>
  </si>
  <si>
    <t>109-117</t>
    <phoneticPr fontId="7" type="noConversion"/>
  </si>
  <si>
    <t>TSSCI</t>
    <phoneticPr fontId="7" type="noConversion"/>
  </si>
  <si>
    <t>1016-3212</t>
    <phoneticPr fontId="7" type="noConversion"/>
  </si>
  <si>
    <t>https://www.airitilibrary.com/Article/Detail/10163212-N202511050012-00006</t>
    <phoneticPr fontId="7" type="noConversion"/>
  </si>
  <si>
    <t>建築學系 小計</t>
  </si>
  <si>
    <t>TSSCI：1、其他：1</t>
    <phoneticPr fontId="7" type="noConversion"/>
  </si>
  <si>
    <r>
      <rPr>
        <sz val="10"/>
        <color theme="1"/>
        <rFont val="微軟正黑體"/>
        <family val="2"/>
        <charset val="136"/>
      </rPr>
      <t>原住民學士學位學程專班</t>
    </r>
  </si>
  <si>
    <r>
      <rPr>
        <sz val="10"/>
        <color theme="1"/>
        <rFont val="微軟正黑體"/>
        <family val="2"/>
        <charset val="136"/>
      </rPr>
      <t>劉秋雪</t>
    </r>
  </si>
  <si>
    <r>
      <rPr>
        <sz val="10"/>
        <color theme="1"/>
        <rFont val="微軟正黑體"/>
        <family val="2"/>
        <charset val="136"/>
      </rPr>
      <t>竹編工藝導入構成設計課程之</t>
    </r>
    <r>
      <rPr>
        <sz val="10"/>
        <color theme="1"/>
        <rFont val="Times New Roman"/>
        <family val="1"/>
      </rPr>
      <t>STEAM</t>
    </r>
    <r>
      <rPr>
        <sz val="10"/>
        <color theme="1"/>
        <rFont val="微軟正黑體"/>
        <family val="2"/>
        <charset val="136"/>
      </rPr>
      <t xml:space="preserve">教學研究
</t>
    </r>
    <r>
      <rPr>
        <sz val="10"/>
        <color theme="1"/>
        <rFont val="Times New Roman"/>
        <family val="1"/>
      </rPr>
      <t>A STEAM Educational Research on Integrating Bamboo Weaving Crafts into Composition Design Curriculum</t>
    </r>
    <phoneticPr fontId="7" type="noConversion"/>
  </si>
  <si>
    <r>
      <rPr>
        <sz val="10"/>
        <color theme="1"/>
        <rFont val="新細明體"/>
        <family val="1"/>
        <charset val="136"/>
      </rPr>
      <t xml:space="preserve">藝術教育研究
</t>
    </r>
    <r>
      <rPr>
        <sz val="10"/>
        <color theme="1"/>
        <rFont val="Times New Roman"/>
        <family val="1"/>
      </rPr>
      <t>Research in Arts Education</t>
    </r>
    <phoneticPr fontId="7" type="noConversion"/>
  </si>
  <si>
    <r>
      <t>50</t>
    </r>
    <r>
      <rPr>
        <sz val="10"/>
        <color theme="1"/>
        <rFont val="新細明體"/>
        <family val="1"/>
        <charset val="136"/>
      </rPr>
      <t>期</t>
    </r>
    <phoneticPr fontId="7" type="noConversion"/>
  </si>
  <si>
    <t>36-73</t>
    <phoneticPr fontId="7" type="noConversion"/>
  </si>
  <si>
    <t>1680-435X</t>
    <phoneticPr fontId="7" type="noConversion"/>
  </si>
  <si>
    <t>https://www.airitilibrary.com/Article/Detail/1680435x-N202601310016-00003</t>
    <phoneticPr fontId="7" type="noConversion"/>
  </si>
  <si>
    <t>臺灣竹編技藝教學調查－從教學現場探究竹編數位教材研發之可行性</t>
    <phoneticPr fontId="7" type="noConversion"/>
  </si>
  <si>
    <t>文化資產保存學刊</t>
    <phoneticPr fontId="7" type="noConversion"/>
  </si>
  <si>
    <r>
      <t>71</t>
    </r>
    <r>
      <rPr>
        <sz val="10"/>
        <color theme="1"/>
        <rFont val="新細明體"/>
        <family val="1"/>
        <charset val="136"/>
      </rPr>
      <t>期</t>
    </r>
    <phoneticPr fontId="7" type="noConversion"/>
  </si>
  <si>
    <t>61-88</t>
    <phoneticPr fontId="7" type="noConversion"/>
  </si>
  <si>
    <t>1995-0268</t>
    <phoneticPr fontId="7" type="noConversion"/>
  </si>
  <si>
    <t>https://www.airitilibrary.com/Article/Detail/P20200518001-N202511010023-00004</t>
    <phoneticPr fontId="7" type="noConversion"/>
  </si>
  <si>
    <t>原住民學士學位學程專班 小計</t>
  </si>
  <si>
    <t>THCI：1、其他：1</t>
    <phoneticPr fontId="7" type="noConversion"/>
  </si>
  <si>
    <r>
      <rPr>
        <sz val="10"/>
        <color theme="1"/>
        <rFont val="微軟正黑體"/>
        <family val="2"/>
        <charset val="136"/>
      </rPr>
      <t>電資</t>
    </r>
    <phoneticPr fontId="23" type="noConversion"/>
  </si>
  <si>
    <r>
      <rPr>
        <sz val="10"/>
        <color theme="1"/>
        <rFont val="微軟正黑體"/>
        <family val="2"/>
        <charset val="136"/>
      </rPr>
      <t>光電工程學系</t>
    </r>
    <phoneticPr fontId="23" type="noConversion"/>
  </si>
  <si>
    <r>
      <rPr>
        <sz val="10"/>
        <color theme="1"/>
        <rFont val="微軟正黑體"/>
        <family val="2"/>
        <charset val="136"/>
      </rPr>
      <t>李澄鈴</t>
    </r>
    <r>
      <rPr>
        <sz val="10"/>
        <color theme="1"/>
        <rFont val="Times New Roman"/>
        <family val="1"/>
      </rPr>
      <t>*</t>
    </r>
    <phoneticPr fontId="23" type="noConversion"/>
  </si>
  <si>
    <r>
      <rPr>
        <b/>
        <u/>
        <sz val="10"/>
        <color theme="1"/>
        <rFont val="Times New Roman"/>
        <family val="1"/>
      </rPr>
      <t>Lee, Cheng-Ling*</t>
    </r>
    <r>
      <rPr>
        <sz val="10"/>
        <color theme="1"/>
        <rFont val="Times New Roman"/>
        <family val="1"/>
      </rPr>
      <t>; Yeh, Chun-Yu; Jiang, Yu-Xin</t>
    </r>
    <phoneticPr fontId="23" type="noConversion"/>
  </si>
  <si>
    <t>Effective Liquid-Filled Leaky-Guided Fiber Mach-Zehnder Interferometer With a Side-Polished Fiber</t>
  </si>
  <si>
    <t>IEEE SENSORS JOURNAL</t>
  </si>
  <si>
    <t>9681-9688</t>
    <phoneticPr fontId="23" type="noConversion"/>
  </si>
  <si>
    <t>MAR 15</t>
  </si>
  <si>
    <t>1530-437X</t>
  </si>
  <si>
    <t>1558-1748</t>
  </si>
  <si>
    <r>
      <rPr>
        <b/>
        <u/>
        <sz val="10"/>
        <color theme="1"/>
        <rFont val="Times New Roman"/>
        <family val="1"/>
      </rPr>
      <t>Lee, Cheng-Ling*</t>
    </r>
    <r>
      <rPr>
        <sz val="10"/>
        <color theme="1"/>
        <rFont val="Times New Roman"/>
        <family val="1"/>
      </rPr>
      <t>; Chao, Jen-Te; Huang, Ying-Zhen; Wu, Yi-Hua; Chiu, Yi-Kai; Hsiang, Wei-Wei</t>
    </r>
    <phoneticPr fontId="23" type="noConversion"/>
  </si>
  <si>
    <t>Ultrahigh sensitive liquid core fiber Mach-Zehnder interferometer using a low light absorption</t>
  </si>
  <si>
    <t>OPTICS AND LASER TECHNOLOGY</t>
  </si>
  <si>
    <t>0030-3992</t>
  </si>
  <si>
    <t>1879-2545</t>
  </si>
  <si>
    <r>
      <rPr>
        <b/>
        <u/>
        <sz val="10"/>
        <color theme="1"/>
        <rFont val="Times New Roman"/>
        <family val="1"/>
      </rPr>
      <t>Lee, Cheng-Ling*</t>
    </r>
    <r>
      <rPr>
        <sz val="10"/>
        <color theme="1"/>
        <rFont val="Times New Roman"/>
        <family val="1"/>
      </rPr>
      <t>; Wu, Yi-Hua; Huang, Ying-Zhen; Chang, Bo-Shen</t>
    </r>
    <phoneticPr fontId="23" type="noConversion"/>
  </si>
  <si>
    <t>Ultrahigh-sensitivity liquid-core FMZI enabled by modal dispersion engineering with side-polished hollow-core interfaces</t>
  </si>
  <si>
    <t>OPTICS EXPRESS</t>
  </si>
  <si>
    <t>36450-36464</t>
    <phoneticPr fontId="23" type="noConversion"/>
  </si>
  <si>
    <t>AUG 25</t>
  </si>
  <si>
    <t>1094-4087</t>
  </si>
  <si>
    <r>
      <rPr>
        <sz val="10"/>
        <color theme="1"/>
        <rFont val="微軟正黑體"/>
        <family val="2"/>
        <charset val="136"/>
      </rPr>
      <t>卓俊佑</t>
    </r>
    <r>
      <rPr>
        <sz val="10"/>
        <color theme="1"/>
        <rFont val="Times New Roman"/>
        <family val="1"/>
      </rPr>
      <t>*</t>
    </r>
    <phoneticPr fontId="23" type="noConversion"/>
  </si>
  <si>
    <r>
      <rPr>
        <b/>
        <u/>
        <sz val="10"/>
        <color theme="1"/>
        <rFont val="Times New Roman"/>
        <family val="1"/>
      </rPr>
      <t>Cho, Chun-yu</t>
    </r>
    <r>
      <rPr>
        <sz val="10"/>
        <color theme="1"/>
        <rFont val="Times New Roman"/>
        <family val="1"/>
      </rPr>
      <t>; Li, Che-wei</t>
    </r>
    <phoneticPr fontId="23" type="noConversion"/>
  </si>
  <si>
    <t>Exploring the elevated Nd:YVO4 temperature for reaching the second threshold condition of the Cr4+:YAG passively Q-switched laser</t>
  </si>
  <si>
    <t>12229-12239</t>
  </si>
  <si>
    <r>
      <rPr>
        <b/>
        <u/>
        <sz val="10"/>
        <color theme="1"/>
        <rFont val="Times New Roman"/>
        <family val="1"/>
      </rPr>
      <t>Cho, Chun-yu*</t>
    </r>
    <r>
      <rPr>
        <sz val="10"/>
        <color theme="1"/>
        <rFont val="Times New Roman"/>
        <family val="1"/>
      </rPr>
      <t>; Lin, Kun-hsuan</t>
    </r>
    <phoneticPr fontId="23" type="noConversion"/>
  </si>
  <si>
    <t>Wavelength-adjustable yellow laser by using a birefringence filter in the Nd:YAG stimulated Raman scattering laser</t>
  </si>
  <si>
    <t>36368-36376</t>
  </si>
  <si>
    <r>
      <rPr>
        <sz val="10"/>
        <color theme="1"/>
        <rFont val="微軟正黑體"/>
        <family val="2"/>
        <charset val="136"/>
      </rPr>
      <t>莊又霖</t>
    </r>
    <phoneticPr fontId="23" type="noConversion"/>
  </si>
  <si>
    <r>
      <t xml:space="preserve">Badshah, Fazal; Sohrab, Aiman; </t>
    </r>
    <r>
      <rPr>
        <b/>
        <u/>
        <sz val="10"/>
        <color theme="1"/>
        <rFont val="Times New Roman"/>
        <family val="1"/>
      </rPr>
      <t>Chuang, You-Lin</t>
    </r>
    <r>
      <rPr>
        <sz val="10"/>
        <color theme="1"/>
        <rFont val="Times New Roman"/>
        <family val="1"/>
      </rPr>
      <t>; Ziauddin; Shi, Zeyun*; Dong, Shi-Hai</t>
    </r>
    <phoneticPr fontId="23" type="noConversion"/>
  </si>
  <si>
    <t>Advanced manipulation of surface plasmon resonance and the Goos-Hänchen shift in a coupler-free system</t>
  </si>
  <si>
    <t>PHYSICAL REVIEW A</t>
  </si>
  <si>
    <t>MAR 4</t>
  </si>
  <si>
    <t>2469-9926</t>
  </si>
  <si>
    <t>2469-9934</t>
  </si>
  <si>
    <r>
      <rPr>
        <sz val="10"/>
        <color theme="1"/>
        <rFont val="微軟正黑體"/>
        <family val="2"/>
        <charset val="136"/>
      </rPr>
      <t>許哲儒</t>
    </r>
    <phoneticPr fontId="23" type="noConversion"/>
  </si>
  <si>
    <r>
      <rPr>
        <b/>
        <u/>
        <sz val="10"/>
        <color theme="1"/>
        <rFont val="Times New Roman"/>
        <family val="1"/>
      </rPr>
      <t>Hsu, Che Ju;</t>
    </r>
    <r>
      <rPr>
        <sz val="10"/>
        <color theme="1"/>
        <rFont val="Times New Roman"/>
        <family val="1"/>
      </rPr>
      <t xml:space="preserve"> Sharma, Sonam; Manohar, Rajiv; Huang, Chi Yen*</t>
    </r>
    <phoneticPr fontId="23" type="noConversion"/>
  </si>
  <si>
    <t>Adaptive liquid crystal iris enabled by self-assembled polymer gravels</t>
  </si>
  <si>
    <t>OPTICS LETTERS</t>
  </si>
  <si>
    <t>4850-4853</t>
  </si>
  <si>
    <t>AUG 1</t>
  </si>
  <si>
    <t>N</t>
    <phoneticPr fontId="7" type="noConversion"/>
  </si>
  <si>
    <t>0146-9592</t>
  </si>
  <si>
    <t>1539-4794</t>
  </si>
  <si>
    <t>8</t>
    <phoneticPr fontId="7" type="noConversion"/>
  </si>
  <si>
    <t>電資</t>
    <phoneticPr fontId="7" type="noConversion"/>
  </si>
  <si>
    <r>
      <rPr>
        <sz val="10"/>
        <color theme="1"/>
        <rFont val="微軟正黑體"/>
        <family val="2"/>
        <charset val="136"/>
      </rPr>
      <t>光電工程學系</t>
    </r>
  </si>
  <si>
    <r>
      <rPr>
        <sz val="10"/>
        <color theme="1"/>
        <rFont val="微軟正黑體"/>
        <family val="2"/>
        <charset val="136"/>
      </rPr>
      <t>許哲儒</t>
    </r>
  </si>
  <si>
    <r>
      <t>Chi-Yen Huang, Bo-Lin Huang, Su-Yu Liao, Yu- Yun Huang, Yu-Ling Ma, Pei-Te Lin, Jiann-Heng Chen,</t>
    </r>
    <r>
      <rPr>
        <b/>
        <u/>
        <sz val="10"/>
        <color theme="1"/>
        <rFont val="Times New Roman"/>
        <family val="1"/>
      </rPr>
      <t xml:space="preserve"> Che-Ju Hsu</t>
    </r>
    <r>
      <rPr>
        <sz val="10"/>
        <color theme="1"/>
        <rFont val="Times New Roman"/>
        <family val="1"/>
      </rPr>
      <t>*, and Chun-Ying Huang*</t>
    </r>
    <phoneticPr fontId="7" type="noConversion"/>
  </si>
  <si>
    <t>High-Precision Liquid Crystal Cell Gap Estimation via Machine Learning</t>
    <phoneticPr fontId="7" type="noConversion"/>
  </si>
  <si>
    <t>Optik</t>
    <phoneticPr fontId="7" type="noConversion"/>
  </si>
  <si>
    <t>327</t>
    <phoneticPr fontId="7" type="noConversion"/>
  </si>
  <si>
    <t>172314</t>
    <phoneticPr fontId="7" type="noConversion"/>
  </si>
  <si>
    <t>05</t>
    <phoneticPr fontId="7" type="noConversion"/>
  </si>
  <si>
    <t>0030-4026</t>
    <phoneticPr fontId="7" type="noConversion"/>
  </si>
  <si>
    <t>1618-1336</t>
    <phoneticPr fontId="7" type="noConversion"/>
  </si>
  <si>
    <t>https://doi.org/10.1016/j.ijleo.2025.172314</t>
    <phoneticPr fontId="7" type="noConversion"/>
  </si>
  <si>
    <r>
      <rPr>
        <sz val="10"/>
        <color theme="1"/>
        <rFont val="微軟正黑體"/>
        <family val="2"/>
        <charset val="136"/>
      </rPr>
      <t>許哲儒</t>
    </r>
    <r>
      <rPr>
        <sz val="10"/>
        <color theme="1"/>
        <rFont val="Times New Roman"/>
        <family val="1"/>
      </rPr>
      <t>*</t>
    </r>
    <phoneticPr fontId="23" type="noConversion"/>
  </si>
  <si>
    <r>
      <t xml:space="preserve">Huang, Chi-Yen; Zhang, You-Lun; Liao, Su-Yu; Huang, Wen-Chun; Chen, Jiann-Heng; Dong, Bo-Chang; </t>
    </r>
    <r>
      <rPr>
        <b/>
        <u/>
        <sz val="10"/>
        <color theme="1"/>
        <rFont val="Times New Roman"/>
        <family val="1"/>
      </rPr>
      <t>Hsu, Che-Ju</t>
    </r>
    <r>
      <rPr>
        <sz val="10"/>
        <color theme="1"/>
        <rFont val="Times New Roman"/>
        <family val="1"/>
      </rPr>
      <t>*; Huang, Chun-Ying*</t>
    </r>
    <phoneticPr fontId="23" type="noConversion"/>
  </si>
  <si>
    <t>Real-Time Cell Gap Estimation in LC-Filled Devices Using Lightweight Neural Networks for Edge Deployment</t>
  </si>
  <si>
    <t>NANOMATERIALS</t>
  </si>
  <si>
    <t>AUG 21</t>
  </si>
  <si>
    <t>2079-4991</t>
  </si>
  <si>
    <r>
      <rPr>
        <sz val="10"/>
        <color theme="1"/>
        <rFont val="微軟正黑體"/>
        <family val="2"/>
        <charset val="136"/>
      </rPr>
      <t>黃素真</t>
    </r>
    <phoneticPr fontId="23" type="noConversion"/>
  </si>
  <si>
    <r>
      <t xml:space="preserve">Mishra, Piyush; Khanna, Sadhak; Gupta, Priyanshi; Pathak, Sankalp; Mishra, Hariom; Singh, Bhupendra Pratap; Mishra, Pallavi; Niranjan, Purushottam Singh; </t>
    </r>
    <r>
      <rPr>
        <b/>
        <u/>
        <sz val="10"/>
        <color theme="1"/>
        <rFont val="Times New Roman"/>
        <family val="1"/>
      </rPr>
      <t>Hwang, Shug-June</t>
    </r>
    <r>
      <rPr>
        <sz val="10"/>
        <color theme="1"/>
        <rFont val="Times New Roman"/>
        <family val="1"/>
      </rPr>
      <t>; Agrawal, Ved Varun*</t>
    </r>
    <phoneticPr fontId="23" type="noConversion"/>
  </si>
  <si>
    <t>Affordable smartphone-assisted diagnostics: computer vision on paper microfluidics for uric acid detection</t>
  </si>
  <si>
    <t>CHEMICAL ENGINEERING SCIENCE</t>
  </si>
  <si>
    <t>0009-2509</t>
  </si>
  <si>
    <t>1873-4405</t>
  </si>
  <si>
    <r>
      <t xml:space="preserve">Singh, Ayushi; Mishra, Piyush; Singh, Bhupendra Pratap*; </t>
    </r>
    <r>
      <rPr>
        <b/>
        <u/>
        <sz val="10"/>
        <color theme="1"/>
        <rFont val="Times New Roman"/>
        <family val="1"/>
      </rPr>
      <t>Hwang, Shug-June*</t>
    </r>
    <phoneticPr fontId="23" type="noConversion"/>
  </si>
  <si>
    <t>Dielectric and Electro-Optical Properties of Nematic Liquid Crystals Dispersed with Carboxylated Nanodiamond: Implications for High-Performance Electro-Optical Devices</t>
  </si>
  <si>
    <t>13729-13741</t>
  </si>
  <si>
    <t>JUN 27</t>
  </si>
  <si>
    <r>
      <t>Mishra, Piyush; Gupta, Priyanshi; Khanna, Sadhak; Singh, Bhupendra Pratap; Mishra, Pallavi; Srivastava, Swapnil; Yadav, Sapna; Kadian, Sneha;</t>
    </r>
    <r>
      <rPr>
        <b/>
        <u/>
        <sz val="10"/>
        <color theme="1"/>
        <rFont val="Times New Roman"/>
        <family val="1"/>
      </rPr>
      <t xml:space="preserve"> Hwang, Shug-June</t>
    </r>
    <r>
      <rPr>
        <sz val="10"/>
        <color theme="1"/>
        <rFont val="Times New Roman"/>
        <family val="1"/>
      </rPr>
      <t>; Agrawal, Ved Varun*</t>
    </r>
    <phoneticPr fontId="23" type="noConversion"/>
  </si>
  <si>
    <t>Empowering agriculture: rapid on-site soil nutrient detection with microfluidic colorimetry</t>
  </si>
  <si>
    <t>MATERIALS ADVANCES</t>
  </si>
  <si>
    <t>2942-2955</t>
  </si>
  <si>
    <t>ESCI</t>
  </si>
  <si>
    <t>2633-5409</t>
  </si>
  <si>
    <r>
      <rPr>
        <sz val="10"/>
        <color theme="1"/>
        <rFont val="微軟正黑體"/>
        <family val="2"/>
        <charset val="136"/>
      </rPr>
      <t>黃素真</t>
    </r>
  </si>
  <si>
    <r>
      <t xml:space="preserve">Jia-Wei Wang, Bhupendra Pratap Singh, </t>
    </r>
    <r>
      <rPr>
        <b/>
        <u/>
        <sz val="10"/>
        <color theme="1"/>
        <rFont val="Times New Roman"/>
        <family val="1"/>
      </rPr>
      <t>Shug-June Hwang</t>
    </r>
    <r>
      <rPr>
        <sz val="10"/>
        <color theme="1"/>
        <rFont val="Times New Roman"/>
        <family val="1"/>
      </rPr>
      <t>*</t>
    </r>
    <phoneticPr fontId="7" type="noConversion"/>
  </si>
  <si>
    <t>Photopatterned Surface Polymer-Stabilized Alignment (SPSA) for Tunable Liquid Crystal Long-Period Fiber Gratings in Hollow Core Fibers: A Novel Fabrication Strategy Inspired by SPSA</t>
    <phoneticPr fontId="7" type="noConversion"/>
  </si>
  <si>
    <t>Journal of Physics-Photonics</t>
    <phoneticPr fontId="7" type="noConversion"/>
  </si>
  <si>
    <t>015024</t>
    <phoneticPr fontId="7" type="noConversion"/>
  </si>
  <si>
    <t>ESCI</t>
    <phoneticPr fontId="7" type="noConversion"/>
  </si>
  <si>
    <t>2515-7647</t>
    <phoneticPr fontId="7" type="noConversion"/>
  </si>
  <si>
    <t>https://iopscience.iop.org/article/10.1088/2515-7647/ae1ebc</t>
  </si>
  <si>
    <r>
      <t xml:space="preserve">Guan-Ting Li, Chia-Hsien Hsu,  Bhupendra Pratap Singh and </t>
    </r>
    <r>
      <rPr>
        <b/>
        <u/>
        <sz val="10"/>
        <color theme="1"/>
        <rFont val="Times New Roman"/>
        <family val="1"/>
      </rPr>
      <t>Shug June Hwang</t>
    </r>
    <r>
      <rPr>
        <sz val="10"/>
        <color theme="1"/>
        <rFont val="Times New Roman"/>
        <family val="1"/>
      </rPr>
      <t>*</t>
    </r>
    <phoneticPr fontId="7" type="noConversion"/>
  </si>
  <si>
    <t>Reversible photomechanical actuators with liquid crystal polymer graphene oxide nanocomposites</t>
    <phoneticPr fontId="7" type="noConversion"/>
  </si>
  <si>
    <t>Journal of Materials Chemistry C</t>
    <phoneticPr fontId="7" type="noConversion"/>
  </si>
  <si>
    <t>5</t>
    <phoneticPr fontId="7" type="noConversion"/>
  </si>
  <si>
    <t>2198–2209</t>
    <phoneticPr fontId="7" type="noConversion"/>
  </si>
  <si>
    <t>2050-7526</t>
    <phoneticPr fontId="7" type="noConversion"/>
  </si>
  <si>
    <t>2050-7534</t>
    <phoneticPr fontId="7" type="noConversion"/>
  </si>
  <si>
    <t>https://doi.org/10.1039/D4TC04063E</t>
  </si>
  <si>
    <r>
      <rPr>
        <sz val="10"/>
        <color theme="1"/>
        <rFont val="微軟正黑體"/>
        <family val="2"/>
        <charset val="136"/>
      </rPr>
      <t>黃素真</t>
    </r>
    <r>
      <rPr>
        <sz val="10"/>
        <color theme="1"/>
        <rFont val="Times New Roman"/>
        <family val="1"/>
      </rPr>
      <t>*</t>
    </r>
    <phoneticPr fontId="23" type="noConversion"/>
  </si>
  <si>
    <r>
      <t xml:space="preserve">Wang, Jia-Wei; Tseng, Yu-Pei; Singh, Bhupendra Pratap; </t>
    </r>
    <r>
      <rPr>
        <b/>
        <u/>
        <sz val="10"/>
        <color theme="1"/>
        <rFont val="Times New Roman"/>
        <family val="1"/>
      </rPr>
      <t>Hwang, Shug-June*</t>
    </r>
    <phoneticPr fontId="23" type="noConversion"/>
  </si>
  <si>
    <t>Advanced and Unique Alignment Control Technique for Liquid Crystal-Infiltrated Hollow Core Fiber Devices With High Electrical-Tunability</t>
  </si>
  <si>
    <t>JOURNAL OF LIGHTWAVE TECHNOLOGY</t>
  </si>
  <si>
    <t>5483-5490</t>
  </si>
  <si>
    <t>Y</t>
    <phoneticPr fontId="7" type="noConversion"/>
  </si>
  <si>
    <t>0733-8724</t>
  </si>
  <si>
    <t>1558-2213</t>
  </si>
  <si>
    <t>光電工程學系 小計</t>
  </si>
  <si>
    <t>SCIE:15</t>
    <phoneticPr fontId="7" type="noConversion"/>
  </si>
  <si>
    <r>
      <rPr>
        <sz val="10"/>
        <color theme="1"/>
        <rFont val="微軟正黑體"/>
        <family val="2"/>
        <charset val="136"/>
      </rPr>
      <t>資訊工程學系</t>
    </r>
    <phoneticPr fontId="23" type="noConversion"/>
  </si>
  <si>
    <t>Yang, Wen-Xiang</t>
    <phoneticPr fontId="23" type="noConversion"/>
  </si>
  <si>
    <r>
      <t xml:space="preserve">Ho, Hsing-Hao; Yang, Huai-Che; </t>
    </r>
    <r>
      <rPr>
        <b/>
        <u/>
        <sz val="10"/>
        <color theme="1"/>
        <rFont val="Times New Roman"/>
        <family val="1"/>
      </rPr>
      <t>Yang, Wen-Xiang</t>
    </r>
    <r>
      <rPr>
        <sz val="10"/>
        <color theme="1"/>
        <rFont val="Times New Roman"/>
        <family val="1"/>
      </rPr>
      <t>; Lee, Cheng-Chia; Wu, Hsiu-Mei; Lai, I-Chun; Chen, Ching-Jen; Peng, Syu-Jyun*</t>
    </r>
    <phoneticPr fontId="23" type="noConversion"/>
  </si>
  <si>
    <t>Deep learning for automated segmentation of radiation-induced changes in cerebral arteriovenous malformations following radiosurgery</t>
  </si>
  <si>
    <t>BMC MEDICAL IMAGING</t>
  </si>
  <si>
    <t>1471-2342</t>
  </si>
  <si>
    <r>
      <rPr>
        <sz val="10"/>
        <color theme="1"/>
        <rFont val="微軟正黑體"/>
        <family val="2"/>
        <charset val="136"/>
      </rPr>
      <t>資訊工程學系</t>
    </r>
  </si>
  <si>
    <r>
      <rPr>
        <sz val="10"/>
        <color theme="1"/>
        <rFont val="微軟正黑體"/>
        <family val="2"/>
        <charset val="136"/>
      </rPr>
      <t>王能中</t>
    </r>
  </si>
  <si>
    <t>Y.-L. Chen*, N.-C. Wang, J.-F. Ciou, S.-S. Lien, C.-Han Lin, and L.-W. Lin</t>
  </si>
  <si>
    <t>Speaker Recognition Using Autoencoder-Based Mel-Frequency Cepstral Coefficients with Convolutional and Bidirectional Long Short-Term Memory Networks</t>
  </si>
  <si>
    <t>Smart Science</t>
  </si>
  <si>
    <t>1-12</t>
    <phoneticPr fontId="7" type="noConversion"/>
  </si>
  <si>
    <r>
      <rPr>
        <sz val="10"/>
        <color theme="1"/>
        <rFont val="微軟正黑體"/>
        <family val="2"/>
        <charset val="136"/>
      </rPr>
      <t>張勤振</t>
    </r>
  </si>
  <si>
    <r>
      <t>Jhan-Wei Lin,</t>
    </r>
    <r>
      <rPr>
        <b/>
        <u/>
        <sz val="10"/>
        <color theme="1"/>
        <rFont val="Times New Roman"/>
        <family val="1"/>
      </rPr>
      <t xml:space="preserve"> Chin-Chen Chang</t>
    </r>
    <phoneticPr fontId="7" type="noConversion"/>
  </si>
  <si>
    <t>An augmented reality system for presenting architecture models in outdoor scenes</t>
    <phoneticPr fontId="7" type="noConversion"/>
  </si>
  <si>
    <t>European Journal of Applied Sciences (EJAS)</t>
    <phoneticPr fontId="7" type="noConversion"/>
  </si>
  <si>
    <t>271-280</t>
    <phoneticPr fontId="7" type="noConversion"/>
  </si>
  <si>
    <t>DOI: https://doi.org/10.14738/aivp.1304.19230</t>
    <phoneticPr fontId="7" type="noConversion"/>
  </si>
  <si>
    <r>
      <rPr>
        <sz val="10"/>
        <color theme="1"/>
        <rFont val="微軟正黑體"/>
        <family val="2"/>
        <charset val="136"/>
      </rPr>
      <t>資訊工程學系
電機工程學系
電機工程學系</t>
    </r>
    <phoneticPr fontId="23" type="noConversion"/>
  </si>
  <si>
    <r>
      <rPr>
        <sz val="10"/>
        <color theme="1"/>
        <rFont val="微軟正黑體"/>
        <family val="2"/>
        <charset val="136"/>
      </rPr>
      <t>韓欽銓</t>
    </r>
    <r>
      <rPr>
        <sz val="10"/>
        <color theme="1"/>
        <rFont val="Times New Roman"/>
        <family val="1"/>
      </rPr>
      <t xml:space="preserve">*
</t>
    </r>
    <r>
      <rPr>
        <sz val="10"/>
        <color theme="1"/>
        <rFont val="微軟正黑體"/>
        <family val="2"/>
        <charset val="136"/>
      </rPr>
      <t>吳有基
林錦垣</t>
    </r>
    <phoneticPr fontId="23" type="noConversion"/>
  </si>
  <si>
    <r>
      <t xml:space="preserve">Lin, Hao-Pu; Chen, Yuan-Chieh; </t>
    </r>
    <r>
      <rPr>
        <b/>
        <u/>
        <sz val="10"/>
        <color theme="1"/>
        <rFont val="Times New Roman"/>
        <family val="1"/>
      </rPr>
      <t>Han, Chin-Chuan*</t>
    </r>
    <r>
      <rPr>
        <sz val="10"/>
        <color theme="1"/>
        <rFont val="Times New Roman"/>
        <family val="1"/>
      </rPr>
      <t xml:space="preserve">; </t>
    </r>
    <r>
      <rPr>
        <b/>
        <u/>
        <sz val="10"/>
        <color theme="1"/>
        <rFont val="Times New Roman"/>
        <family val="1"/>
      </rPr>
      <t>Wu, Yu-Chi</t>
    </r>
    <r>
      <rPr>
        <sz val="10"/>
        <color theme="1"/>
        <rFont val="Times New Roman"/>
        <family val="1"/>
      </rPr>
      <t xml:space="preserve">; </t>
    </r>
    <r>
      <rPr>
        <b/>
        <u/>
        <sz val="10"/>
        <color theme="1"/>
        <rFont val="Times New Roman"/>
        <family val="1"/>
      </rPr>
      <t>Lin, Jin-Yuan</t>
    </r>
    <phoneticPr fontId="23" type="noConversion"/>
  </si>
  <si>
    <t>A Mold Damage Monitoring Algorithm for Power Metallurgy Molding Machines Using Bidirectional Long Short-Term Memory on an Internet of Things Platform</t>
  </si>
  <si>
    <t>SENSORS</t>
  </si>
  <si>
    <t>MAR 28</t>
  </si>
  <si>
    <t>1424-8220</t>
  </si>
  <si>
    <t>資訊工程學系 小計</t>
  </si>
  <si>
    <t>SCIE：2、EI：1、其他：1</t>
    <phoneticPr fontId="7" type="noConversion"/>
  </si>
  <si>
    <r>
      <rPr>
        <sz val="10"/>
        <color theme="1"/>
        <rFont val="微軟正黑體"/>
        <family val="2"/>
        <charset val="136"/>
      </rPr>
      <t>電子工程學系</t>
    </r>
    <phoneticPr fontId="23" type="noConversion"/>
  </si>
  <si>
    <r>
      <rPr>
        <sz val="10"/>
        <color theme="1"/>
        <rFont val="微軟正黑體"/>
        <family val="2"/>
        <charset val="136"/>
      </rPr>
      <t>丁英智</t>
    </r>
    <r>
      <rPr>
        <sz val="10"/>
        <color theme="1"/>
        <rFont val="Times New Roman"/>
        <family val="1"/>
      </rPr>
      <t>*</t>
    </r>
    <phoneticPr fontId="23" type="noConversion"/>
  </si>
  <si>
    <r>
      <rPr>
        <b/>
        <u/>
        <sz val="10"/>
        <color theme="1"/>
        <rFont val="Times New Roman"/>
        <family val="1"/>
      </rPr>
      <t>Ding, Ing-, Jr.*;</t>
    </r>
    <r>
      <rPr>
        <sz val="10"/>
        <color theme="1"/>
        <rFont val="Times New Roman"/>
        <family val="1"/>
      </rPr>
      <t xml:space="preserve"> Hsieh, Meng-Chuan</t>
    </r>
    <phoneticPr fontId="23" type="noConversion"/>
  </si>
  <si>
    <t>Robust Speaker Recognition in Voice Sensing Environments with Specific Background Noises Using Deep Learning of Hybridized Speech Enhancement Generative Adversarial Network and Convolutional Neural Network for Smart Manufacturing</t>
  </si>
  <si>
    <t>2489-2500</t>
  </si>
  <si>
    <r>
      <rPr>
        <b/>
        <u/>
        <sz val="10"/>
        <color theme="1"/>
        <rFont val="Times New Roman"/>
        <family val="1"/>
      </rPr>
      <t>Ding, Ing-, Jr.*</t>
    </r>
    <r>
      <rPr>
        <sz val="10"/>
        <color theme="1"/>
        <rFont val="Times New Roman"/>
        <family val="1"/>
      </rPr>
      <t>; Hsieh, Meng-Chuan</t>
    </r>
    <phoneticPr fontId="23" type="noConversion"/>
  </si>
  <si>
    <t>Substandard Facial RGB-sensing Pixels with Motion or Gaussian Blur Improved by DeblurGAN Blur Alleviation for Performance Evaluations of VGGNet Identity Classification</t>
  </si>
  <si>
    <t>2521-2532</t>
  </si>
  <si>
    <r>
      <rPr>
        <sz val="10"/>
        <color theme="1"/>
        <rFont val="微軟正黑體"/>
        <family val="2"/>
        <charset val="136"/>
      </rPr>
      <t>王聲葦</t>
    </r>
    <phoneticPr fontId="23" type="noConversion"/>
  </si>
  <si>
    <r>
      <t xml:space="preserve">Tzeng, Show-Shiow*; Lin, Ying-Jen; </t>
    </r>
    <r>
      <rPr>
        <b/>
        <sz val="10"/>
        <color theme="1"/>
        <rFont val="Times New Roman"/>
        <family val="1"/>
      </rPr>
      <t>Wang, Sheng-Wei</t>
    </r>
    <phoneticPr fontId="23" type="noConversion"/>
  </si>
  <si>
    <t>Age of Information in IoT Devices With Integrated Heterogeneous Sensors Under Slotted ALOHA</t>
  </si>
  <si>
    <t>20842-20853</t>
  </si>
  <si>
    <r>
      <t>Tzeng, Show-Shiow*; Lin, Ying-Jen;</t>
    </r>
    <r>
      <rPr>
        <b/>
        <u/>
        <sz val="10"/>
        <color theme="1"/>
        <rFont val="Times New Roman"/>
        <family val="1"/>
      </rPr>
      <t xml:space="preserve"> Wang, Sheng-Wei</t>
    </r>
    <phoneticPr fontId="23" type="noConversion"/>
  </si>
  <si>
    <t>Packet Error-Aware Threshold ALOHA Protocol in Wireless Networks</t>
  </si>
  <si>
    <t>WIRELESS PERSONAL COMMUNICATIONS</t>
  </si>
  <si>
    <t>1-2</t>
  </si>
  <si>
    <t>21-38</t>
  </si>
  <si>
    <t>0929-6212</t>
  </si>
  <si>
    <t>1572-834X</t>
  </si>
  <si>
    <r>
      <rPr>
        <sz val="10"/>
        <color theme="1"/>
        <rFont val="微軟正黑體"/>
        <family val="2"/>
        <charset val="136"/>
      </rPr>
      <t>王聲葦</t>
    </r>
    <r>
      <rPr>
        <sz val="10"/>
        <color theme="1"/>
        <rFont val="Times New Roman"/>
        <family val="1"/>
      </rPr>
      <t>*</t>
    </r>
    <phoneticPr fontId="23" type="noConversion"/>
  </si>
  <si>
    <r>
      <t xml:space="preserve">Tzeng, Show-Shiow; Lin, Ying-Jen*; </t>
    </r>
    <r>
      <rPr>
        <b/>
        <u/>
        <sz val="10"/>
        <color theme="1"/>
        <rFont val="Times New Roman"/>
        <family val="1"/>
      </rPr>
      <t>Wang, Sheng-Wei*</t>
    </r>
    <phoneticPr fontId="23" type="noConversion"/>
  </si>
  <si>
    <t>Probabilistic data generation based age-critical frameless ALOHA protocol in wireless networks</t>
  </si>
  <si>
    <t>WIRELESS NETWORKS</t>
  </si>
  <si>
    <t>4693-4709</t>
  </si>
  <si>
    <t>1022-0038</t>
  </si>
  <si>
    <t>1572-8196</t>
  </si>
  <si>
    <r>
      <rPr>
        <sz val="10"/>
        <color theme="1"/>
        <rFont val="微軟正黑體"/>
        <family val="2"/>
        <charset val="136"/>
      </rPr>
      <t>卓冠宏</t>
    </r>
    <phoneticPr fontId="23" type="noConversion"/>
  </si>
  <si>
    <r>
      <t xml:space="preserve">Chen, Ching-Tang; </t>
    </r>
    <r>
      <rPr>
        <b/>
        <u/>
        <sz val="10"/>
        <color theme="1"/>
        <rFont val="Times New Roman"/>
        <family val="1"/>
      </rPr>
      <t xml:space="preserve">Cho, Kuan-Hung; </t>
    </r>
    <r>
      <rPr>
        <sz val="10"/>
        <color theme="1"/>
        <rFont val="Times New Roman"/>
        <family val="1"/>
      </rPr>
      <t>Chen, Ming-Jye; He, Po-Hsun; Chiang, Hsuan-An; Farrher, Ezequiel; Shah, N. Jon; Lin, Ching-Po*; Kuo, Li-Wei*; Choi, Chang-Hoon</t>
    </r>
    <phoneticPr fontId="23" type="noConversion"/>
  </si>
  <si>
    <t>Design and evaluation of a multi-purpose RF coil for improving regional MR image quality in the mouse brain</t>
  </si>
  <si>
    <t>MEDICAL PHYSICS</t>
  </si>
  <si>
    <t>e70164</t>
  </si>
  <si>
    <t>NOV 19</t>
  </si>
  <si>
    <t>0094-2405</t>
  </si>
  <si>
    <t>2473-4209</t>
  </si>
  <si>
    <r>
      <rPr>
        <sz val="10"/>
        <color theme="1"/>
        <rFont val="微軟正黑體"/>
        <family val="2"/>
        <charset val="136"/>
      </rPr>
      <t>卓冠宏</t>
    </r>
    <r>
      <rPr>
        <sz val="10"/>
        <color theme="1"/>
        <rFont val="Times New Roman"/>
        <family val="1"/>
      </rPr>
      <t>*</t>
    </r>
    <phoneticPr fontId="23" type="noConversion"/>
  </si>
  <si>
    <r>
      <t xml:space="preserve">Farrher, Ezequiel*; </t>
    </r>
    <r>
      <rPr>
        <b/>
        <u/>
        <sz val="10"/>
        <color theme="1"/>
        <rFont val="Times New Roman"/>
        <family val="1"/>
      </rPr>
      <t>Cho, Kuan-Hung; Chiang*</t>
    </r>
    <r>
      <rPr>
        <sz val="10"/>
        <color theme="1"/>
        <rFont val="Times New Roman"/>
        <family val="1"/>
      </rPr>
      <t>, Chia-Wen; Chen, Ming-Jye; Huang, Sheng-Min; Kuo, Li-Wei; Choi, Chang-Hoon; Shah, N. Jon</t>
    </r>
    <phoneticPr fontId="23" type="noConversion"/>
  </si>
  <si>
    <t>On the use of multi-echo NODDI MRI with released intrinsic diffusivity for the assessment of tissue diffusion and relaxation properties in experimental ischaemic stroke</t>
  </si>
  <si>
    <t>NEUROIMAGE</t>
  </si>
  <si>
    <t>1053-8119</t>
  </si>
  <si>
    <t>1095-9572</t>
  </si>
  <si>
    <r>
      <rPr>
        <sz val="10"/>
        <color theme="1"/>
        <rFont val="微軟正黑體"/>
        <family val="2"/>
        <charset val="136"/>
      </rPr>
      <t>電子工程學系</t>
    </r>
  </si>
  <si>
    <r>
      <rPr>
        <sz val="10"/>
        <color theme="1"/>
        <rFont val="微軟正黑體"/>
        <family val="2"/>
        <charset val="136"/>
      </rPr>
      <t>林育賢</t>
    </r>
  </si>
  <si>
    <r>
      <t xml:space="preserve">Li-Cheng Teng, Yu-Che Huang, Shin-Yuan Wang, </t>
    </r>
    <r>
      <rPr>
        <b/>
        <u/>
        <sz val="10"/>
        <color theme="1"/>
        <rFont val="Times New Roman"/>
        <family val="1"/>
      </rPr>
      <t>Yu-Hsien Lin</t>
    </r>
    <r>
      <rPr>
        <sz val="10"/>
        <color theme="1"/>
        <rFont val="Times New Roman"/>
        <family val="1"/>
      </rPr>
      <t xml:space="preserve">*, Chao-Hsin Chien
</t>
    </r>
    <phoneticPr fontId="7" type="noConversion"/>
  </si>
  <si>
    <t xml:space="preserve">BEOL-Compatible 5.6 nm Ultrathin HZO With Molybdenum Nitride Electrode and IN2O3 Channel Devices for Enhanced Ferroelectricity and Reliability
</t>
    <phoneticPr fontId="7" type="noConversion"/>
  </si>
  <si>
    <t xml:space="preserve">IEEE Transactions on Materials for Electron Devices
</t>
    <phoneticPr fontId="7" type="noConversion"/>
  </si>
  <si>
    <t>90-94</t>
    <phoneticPr fontId="7" type="noConversion"/>
  </si>
  <si>
    <t xml:space="preserve">EI
</t>
    <phoneticPr fontId="7" type="noConversion"/>
  </si>
  <si>
    <t>United States</t>
    <phoneticPr fontId="7" type="noConversion"/>
  </si>
  <si>
    <t>2993-1576</t>
    <phoneticPr fontId="7" type="noConversion"/>
  </si>
  <si>
    <t>https://ieeexplore.ieee.org/stamp/stamp.jsp?tp=&amp;arnumber=11072360</t>
    <phoneticPr fontId="7" type="noConversion"/>
  </si>
  <si>
    <r>
      <rPr>
        <sz val="10"/>
        <color theme="1"/>
        <rFont val="微軟正黑體"/>
        <family val="2"/>
        <charset val="136"/>
      </rPr>
      <t>林垂彩</t>
    </r>
    <phoneticPr fontId="23" type="noConversion"/>
  </si>
  <si>
    <r>
      <rPr>
        <b/>
        <u/>
        <sz val="10"/>
        <color theme="1"/>
        <rFont val="Times New Roman"/>
        <family val="1"/>
      </rPr>
      <t>Lin, Tsui-Tsai</t>
    </r>
    <r>
      <rPr>
        <sz val="10"/>
        <color theme="1"/>
        <rFont val="Times New Roman"/>
        <family val="1"/>
      </rPr>
      <t>; Hwang, Fuh-Hsin*</t>
    </r>
    <phoneticPr fontId="23" type="noConversion"/>
  </si>
  <si>
    <t>Advanced Correlation-Based Techniques for CFO and Channel Estimation in Multiuser OFDMA Systems With RIS Deployment</t>
  </si>
  <si>
    <t>INTERNATIONAL JOURNAL OF COMMUNICATION SYSTEMS</t>
  </si>
  <si>
    <t>e70265</t>
  </si>
  <si>
    <t>NOV 10</t>
  </si>
  <si>
    <t>1074-5351</t>
  </si>
  <si>
    <t>1099-1131</t>
  </si>
  <si>
    <r>
      <rPr>
        <sz val="10"/>
        <color theme="1"/>
        <rFont val="微軟正黑體"/>
        <family val="2"/>
        <charset val="136"/>
      </rPr>
      <t>游泰和</t>
    </r>
    <r>
      <rPr>
        <sz val="10"/>
        <color theme="1"/>
        <rFont val="Times New Roman"/>
        <family val="1"/>
      </rPr>
      <t>*</t>
    </r>
    <phoneticPr fontId="23" type="noConversion"/>
  </si>
  <si>
    <t>Yu, Tai-Ho</t>
  </si>
  <si>
    <t>Numerical analysis of linear and circular wedge acoustic waveguides</t>
  </si>
  <si>
    <t>ADVANCES IN MECHANICAL ENGINEERING</t>
  </si>
  <si>
    <t>1687-8132</t>
  </si>
  <si>
    <t>1687-8140</t>
  </si>
  <si>
    <r>
      <rPr>
        <sz val="10"/>
        <color theme="1"/>
        <rFont val="微軟正黑體"/>
        <family val="2"/>
        <charset val="136"/>
      </rPr>
      <t>游泰和</t>
    </r>
    <r>
      <rPr>
        <sz val="10"/>
        <color theme="1"/>
        <rFont val="Times New Roman"/>
        <family val="1"/>
      </rPr>
      <t xml:space="preserve">*
</t>
    </r>
    <r>
      <rPr>
        <sz val="10"/>
        <color theme="1"/>
        <rFont val="微軟正黑體"/>
        <family val="2"/>
        <charset val="136"/>
      </rPr>
      <t>賴俊宏
陳元炘</t>
    </r>
    <phoneticPr fontId="23" type="noConversion"/>
  </si>
  <si>
    <r>
      <rPr>
        <b/>
        <u/>
        <sz val="10"/>
        <color theme="1"/>
        <rFont val="Times New Roman"/>
        <family val="1"/>
      </rPr>
      <t>Yu, Tai-Ho*</t>
    </r>
    <r>
      <rPr>
        <sz val="10"/>
        <color theme="1"/>
        <rFont val="Times New Roman"/>
        <family val="1"/>
      </rPr>
      <t xml:space="preserve">; </t>
    </r>
    <r>
      <rPr>
        <b/>
        <u/>
        <sz val="10"/>
        <color theme="1"/>
        <rFont val="Times New Roman"/>
        <family val="1"/>
      </rPr>
      <t>Lai, Chun-Hung</t>
    </r>
    <r>
      <rPr>
        <sz val="10"/>
        <color theme="1"/>
        <rFont val="Times New Roman"/>
        <family val="1"/>
      </rPr>
      <t xml:space="preserve">; </t>
    </r>
    <r>
      <rPr>
        <b/>
        <u/>
        <sz val="10"/>
        <color theme="1"/>
        <rFont val="Times New Roman"/>
        <family val="1"/>
      </rPr>
      <t>Chen, Yuan-Hsin</t>
    </r>
    <phoneticPr fontId="23" type="noConversion"/>
  </si>
  <si>
    <t>Contact Force Numerical Analysis of a Wedge-Wave Ultrasonic Motor</t>
  </si>
  <si>
    <t>JOURNAL OF COMPUTATIONAL AND NONLINEAR DYNAMICS</t>
  </si>
  <si>
    <t>MAY 1</t>
  </si>
  <si>
    <t>1555-1423</t>
  </si>
  <si>
    <t>1555-1415</t>
  </si>
  <si>
    <r>
      <rPr>
        <sz val="10"/>
        <color theme="1"/>
        <rFont val="微軟正黑體"/>
        <family val="2"/>
        <charset val="136"/>
      </rPr>
      <t>楊勝州</t>
    </r>
    <phoneticPr fontId="23" type="noConversion"/>
  </si>
  <si>
    <r>
      <t xml:space="preserve">Nguyen, Hoang-Giang; </t>
    </r>
    <r>
      <rPr>
        <b/>
        <u/>
        <sz val="10"/>
        <color theme="1"/>
        <rFont val="Times New Roman"/>
        <family val="1"/>
      </rPr>
      <t>Young, Sheng-Joue</t>
    </r>
    <r>
      <rPr>
        <sz val="10"/>
        <color theme="1"/>
        <rFont val="Times New Roman"/>
        <family val="1"/>
      </rPr>
      <t>; Le, Thanh-Dung; Vu, Thi-Nhai; Fang, Te-Hua*</t>
    </r>
    <phoneticPr fontId="23" type="noConversion"/>
  </si>
  <si>
    <t>Bauschinger effect on high entropy alloy under cyclic deformation</t>
  </si>
  <si>
    <t>INTERMETALLICS</t>
  </si>
  <si>
    <t>108830(7pages)</t>
    <phoneticPr fontId="7" type="noConversion"/>
  </si>
  <si>
    <t>0966-9795</t>
  </si>
  <si>
    <t>1879-0216</t>
  </si>
  <si>
    <r>
      <t>Nguyen, Hoang-Giang;</t>
    </r>
    <r>
      <rPr>
        <b/>
        <u/>
        <sz val="10"/>
        <color theme="1"/>
        <rFont val="Times New Roman"/>
        <family val="1"/>
      </rPr>
      <t xml:space="preserve"> Young, Sheng-Joue</t>
    </r>
    <r>
      <rPr>
        <sz val="10"/>
        <color theme="1"/>
        <rFont val="Times New Roman"/>
        <family val="1"/>
      </rPr>
      <t>; Le, Thanh-Dung; Chatzinotas, Symeon; Fang, Te-Hua*</t>
    </r>
    <phoneticPr fontId="23" type="noConversion"/>
  </si>
  <si>
    <t>Deformation mechanisms of AlCoCrCuFeNi: A molecular dynamics and machine learning approach</t>
  </si>
  <si>
    <t>MATERIALS TODAY NANO</t>
  </si>
  <si>
    <t>2588-8420</t>
  </si>
  <si>
    <r>
      <t xml:space="preserve">Chalotra, Shubam; Dubey, Aman; Singh, Anoop; Ahmed, Aamir; Sundramoorthy, Ashok K.; </t>
    </r>
    <r>
      <rPr>
        <b/>
        <u/>
        <sz val="10"/>
        <color theme="1"/>
        <rFont val="Times New Roman"/>
        <family val="1"/>
      </rPr>
      <t>Young, Sheng-Joue</t>
    </r>
    <r>
      <rPr>
        <sz val="10"/>
        <color theme="1"/>
        <rFont val="Times New Roman"/>
        <family val="1"/>
      </rPr>
      <t>; Chu, Yen-Lin; Arya, Sandeep*</t>
    </r>
    <phoneticPr fontId="23" type="noConversion"/>
  </si>
  <si>
    <t>Fabrication and characterization of CuO/TiO2 nanomaterial-based electrodes for enhanced electrochemical sensing of hydrogen peroxide</t>
  </si>
  <si>
    <t>IONICS</t>
  </si>
  <si>
    <t>11183-11197</t>
  </si>
  <si>
    <t>0947-7047</t>
  </si>
  <si>
    <t>1862-0760</t>
  </si>
  <si>
    <r>
      <t xml:space="preserve">Nguyen, Hoang-Giang; </t>
    </r>
    <r>
      <rPr>
        <b/>
        <u/>
        <sz val="10"/>
        <color theme="1"/>
        <rFont val="Times New Roman"/>
        <family val="1"/>
      </rPr>
      <t>Young, Sheng-Joue</t>
    </r>
    <r>
      <rPr>
        <sz val="10"/>
        <color theme="1"/>
        <rFont val="Times New Roman"/>
        <family val="1"/>
      </rPr>
      <t>; Le, Thanh-Dung; Nguyen, Chi-Ngon; Do, Le-Binh; Nguyen, Thai-Nam; Fang, Te-Hua*</t>
    </r>
    <phoneticPr fontId="23" type="noConversion"/>
  </si>
  <si>
    <t>Molecular dynamics simulation and machine learning to predict mechanical behavior of Cu/Zr multilayer nanofilms under tension-compression</t>
  </si>
  <si>
    <r>
      <t xml:space="preserve">Ahmed, Aamir; Chu, Yen-Lin; </t>
    </r>
    <r>
      <rPr>
        <b/>
        <u/>
        <sz val="10"/>
        <color theme="1"/>
        <rFont val="Times New Roman"/>
        <family val="1"/>
      </rPr>
      <t>Young, Sheng-Joue</t>
    </r>
    <r>
      <rPr>
        <sz val="10"/>
        <color theme="1"/>
        <rFont val="Times New Roman"/>
        <family val="1"/>
      </rPr>
      <t>; Chavhan, Madhav P.; Sundramoorthy, Ashok K.; Arya, Sandeep*</t>
    </r>
    <phoneticPr fontId="23" type="noConversion"/>
  </si>
  <si>
    <t>Synthesis, characterization, and the electrochemical performance of black NiO nanoflakes over a conductive fabric substrate</t>
  </si>
  <si>
    <t>3833-3845</t>
  </si>
  <si>
    <r>
      <rPr>
        <sz val="10"/>
        <color theme="1"/>
        <rFont val="微軟正黑體"/>
        <family val="2"/>
        <charset val="136"/>
      </rPr>
      <t>楊勝州</t>
    </r>
    <r>
      <rPr>
        <sz val="10"/>
        <color theme="1"/>
        <rFont val="Times New Roman"/>
        <family val="1"/>
      </rPr>
      <t>*</t>
    </r>
    <phoneticPr fontId="23" type="noConversion"/>
  </si>
  <si>
    <r>
      <t xml:space="preserve">Chu, Yen-Lin; </t>
    </r>
    <r>
      <rPr>
        <b/>
        <u/>
        <sz val="10"/>
        <color theme="1"/>
        <rFont val="Times New Roman"/>
        <family val="1"/>
      </rPr>
      <t>Young, Sheng-Joue*</t>
    </r>
    <r>
      <rPr>
        <sz val="10"/>
        <color theme="1"/>
        <rFont val="Times New Roman"/>
        <family val="1"/>
      </rPr>
      <t>; Chen, Po-Kai; Chu, Tung-Te</t>
    </r>
    <phoneticPr fontId="23" type="noConversion"/>
  </si>
  <si>
    <t>1-D ZnO nanowire arrays with adsorbed Au nanoparticles through a novel sodium citrate reduction method for field-emission applications under UV light illumination</t>
  </si>
  <si>
    <r>
      <t>Chu, Yen-Lin;</t>
    </r>
    <r>
      <rPr>
        <b/>
        <u/>
        <sz val="10"/>
        <color theme="1"/>
        <rFont val="Times New Roman"/>
        <family val="1"/>
      </rPr>
      <t xml:space="preserve"> Young, Sheng-Joue*</t>
    </r>
    <r>
      <rPr>
        <sz val="10"/>
        <color theme="1"/>
        <rFont val="Times New Roman"/>
        <family val="1"/>
      </rPr>
      <t>; Liu, Cherng-Jiun; Arya, Sandeep; Chu, Tung-Te</t>
    </r>
    <phoneticPr fontId="23" type="noConversion"/>
  </si>
  <si>
    <t>Enhanced UV-Sensing Performances of 2-D Pd/ZnO Nanosheet Photodetectors through Inexpensive Photochemical Synthesis at Room Temperature and Their Humidity Applications</t>
  </si>
  <si>
    <t>129-142</t>
  </si>
  <si>
    <r>
      <t xml:space="preserve">Liu, Yi-Hsing; </t>
    </r>
    <r>
      <rPr>
        <b/>
        <u/>
        <sz val="10"/>
        <color theme="1"/>
        <rFont val="Times New Roman"/>
        <family val="1"/>
      </rPr>
      <t>Young, Sheng-Joue*</t>
    </r>
    <r>
      <rPr>
        <sz val="10"/>
        <color theme="1"/>
        <rFont val="Times New Roman"/>
        <family val="1"/>
      </rPr>
      <t>; Chiang, Po-Wen; Chang, Shoou-Jinn</t>
    </r>
    <phoneticPr fontId="23" type="noConversion"/>
  </si>
  <si>
    <t>Fabricating 1D In-doped ZnO nanorod arrays nanogenerator via chemical bath deposition and enhance output performance by irradiation with ultraviolet light</t>
  </si>
  <si>
    <t>NOV 5</t>
  </si>
  <si>
    <r>
      <t>Chu, Yen-Lin;</t>
    </r>
    <r>
      <rPr>
        <b/>
        <u/>
        <sz val="10"/>
        <color theme="1"/>
        <rFont val="Times New Roman"/>
        <family val="1"/>
      </rPr>
      <t xml:space="preserve"> Young, Sheng-Joue*</t>
    </r>
    <r>
      <rPr>
        <sz val="10"/>
        <color theme="1"/>
        <rFont val="Times New Roman"/>
        <family val="1"/>
      </rPr>
      <t>; Huang, You-Ru; Arya, Sandeep; Chu, Tung-Te</t>
    </r>
    <phoneticPr fontId="23" type="noConversion"/>
  </si>
  <si>
    <t>Highly Sensitive Ethanol Gas Sensors of Au Nanoparticle-Adsorbed ZnO Nanorod Arrays via a Photochemical Deposition Treatment</t>
  </si>
  <si>
    <t>2327-2338</t>
  </si>
  <si>
    <t>MAR 3</t>
  </si>
  <si>
    <r>
      <t xml:space="preserve">Chu, Yu-Jhih; </t>
    </r>
    <r>
      <rPr>
        <b/>
        <u/>
        <sz val="10"/>
        <color theme="1"/>
        <rFont val="Times New Roman"/>
        <family val="1"/>
      </rPr>
      <t>Young, Sheng-Joue*</t>
    </r>
    <r>
      <rPr>
        <sz val="10"/>
        <color theme="1"/>
        <rFont val="Times New Roman"/>
        <family val="1"/>
      </rPr>
      <t>; Liu, Yi-Hsing; Chang, Shoou-Jinn</t>
    </r>
    <phoneticPr fontId="23" type="noConversion"/>
  </si>
  <si>
    <t>Photochemical Synthesis of Ag Nanoparticles Decorated on ZnO Nanorods for MSM-Structured Humidity Sensors</t>
  </si>
  <si>
    <t>IEEE TRANSACTIONS ON ELECTRON DEVICES</t>
  </si>
  <si>
    <t>830-835</t>
  </si>
  <si>
    <t>FEB</t>
  </si>
  <si>
    <t>0018-9383</t>
  </si>
  <si>
    <t>1557-9646</t>
  </si>
  <si>
    <r>
      <t xml:space="preserve">Chen, Shih-Hsiang; </t>
    </r>
    <r>
      <rPr>
        <b/>
        <u/>
        <sz val="10"/>
        <color theme="1"/>
        <rFont val="Times New Roman"/>
        <family val="1"/>
      </rPr>
      <t>Young, Sheng-Joue*</t>
    </r>
    <r>
      <rPr>
        <sz val="10"/>
        <color theme="1"/>
        <rFont val="Times New Roman"/>
        <family val="1"/>
      </rPr>
      <t>; Yang, Chih-Chiang*; Liu, Yi-Hsing</t>
    </r>
    <phoneticPr fontId="23" type="noConversion"/>
  </si>
  <si>
    <t>Resistive switching behavior of perovskite BiFeO3 thin films and their two-bit-per-cell applications</t>
    <phoneticPr fontId="7" type="noConversion"/>
  </si>
  <si>
    <t>JOURNAL OF MATERIALS SCIENCE-MATERIALS IN ELECTRONICS</t>
  </si>
  <si>
    <t>0957-4522</t>
  </si>
  <si>
    <t>1573-482X</t>
  </si>
  <si>
    <r>
      <rPr>
        <sz val="10"/>
        <color theme="1"/>
        <rFont val="微軟正黑體"/>
        <family val="2"/>
        <charset val="136"/>
      </rPr>
      <t>蔡明峰</t>
    </r>
  </si>
  <si>
    <t>Lien-Wu Chen*, Hao-Wei Huang, Yi-Ju Chen and Ming-Fong Tsai</t>
  </si>
  <si>
    <t>Open-Space Emergency Guiding with Individual Density Prediction Based on Internet of Things Localization</t>
    <phoneticPr fontId="7" type="noConversion"/>
  </si>
  <si>
    <t>IEEE Transactions on Emerging Topics in Computational Intelligence</t>
  </si>
  <si>
    <t>785-797</t>
    <phoneticPr fontId="7" type="noConversion"/>
  </si>
  <si>
    <t>2471-285X</t>
    <phoneticPr fontId="7" type="noConversion"/>
  </si>
  <si>
    <t>https://doi.org/10.1109/TETCI.2024.3409705</t>
  </si>
  <si>
    <r>
      <rPr>
        <sz val="10"/>
        <color theme="1"/>
        <rFont val="微軟正黑體"/>
        <family val="2"/>
        <charset val="136"/>
      </rPr>
      <t>蔡明峰</t>
    </r>
    <r>
      <rPr>
        <sz val="10"/>
        <color theme="1"/>
        <rFont val="Times New Roman"/>
        <family val="1"/>
      </rPr>
      <t>*</t>
    </r>
    <phoneticPr fontId="23" type="noConversion"/>
  </si>
  <si>
    <r>
      <rPr>
        <b/>
        <u/>
        <sz val="10"/>
        <color theme="1"/>
        <rFont val="Times New Roman"/>
        <family val="1"/>
      </rPr>
      <t>Tsai, Ming-Fong*</t>
    </r>
    <r>
      <rPr>
        <sz val="10"/>
        <color theme="1"/>
        <rFont val="Times New Roman"/>
        <family val="1"/>
      </rPr>
      <t>; Liu, Heng-Chih; Hsieh, Shu-Lin</t>
    </r>
    <phoneticPr fontId="23" type="noConversion"/>
  </si>
  <si>
    <t>Content loss adjustment in image generation via a multiple key features reference structure for cycle generative adversarial networks</t>
  </si>
  <si>
    <t>INTERNATIONAL JOURNAL OF ADVANCED MANUFACTURING TECHNOLOGY</t>
  </si>
  <si>
    <t>3-4</t>
  </si>
  <si>
    <t>1579-1594</t>
  </si>
  <si>
    <t>0268-3768</t>
  </si>
  <si>
    <t>1433-3015</t>
  </si>
  <si>
    <r>
      <rPr>
        <b/>
        <u/>
        <sz val="10"/>
        <color theme="1"/>
        <rFont val="Times New Roman"/>
        <family val="1"/>
      </rPr>
      <t>MING-FONG TSAI</t>
    </r>
    <r>
      <rPr>
        <sz val="10"/>
        <color theme="1"/>
        <rFont val="Times New Roman"/>
        <family val="1"/>
      </rPr>
      <t xml:space="preserve">*; SHIH-YUNG CHENG </t>
    </r>
    <phoneticPr fontId="23" type="noConversion"/>
  </si>
  <si>
    <t>Human Activity Recognition with Long Short-Term Memory Network Based on Spatio-Temporal Features</t>
  </si>
  <si>
    <t>JOURNAL OF INFORMATION SCIENCE AND ENGINEERING</t>
  </si>
  <si>
    <t>729-742</t>
  </si>
  <si>
    <t>1016-2364</t>
  </si>
  <si>
    <r>
      <rPr>
        <sz val="10"/>
        <color theme="1"/>
        <rFont val="微軟正黑體"/>
        <family val="2"/>
        <charset val="136"/>
      </rPr>
      <t>電子工程學系
電機工程學系</t>
    </r>
    <phoneticPr fontId="23" type="noConversion"/>
  </si>
  <si>
    <r>
      <rPr>
        <sz val="10"/>
        <color theme="1"/>
        <rFont val="微軟正黑體"/>
        <family val="2"/>
        <charset val="136"/>
      </rPr>
      <t>曾靜芳</t>
    </r>
    <r>
      <rPr>
        <sz val="10"/>
        <color theme="1"/>
        <rFont val="Times New Roman"/>
        <family val="1"/>
      </rPr>
      <t xml:space="preserve">*
</t>
    </r>
    <r>
      <rPr>
        <sz val="10"/>
        <color theme="1"/>
        <rFont val="微軟正黑體"/>
        <family val="2"/>
        <charset val="136"/>
      </rPr>
      <t>許正興</t>
    </r>
    <phoneticPr fontId="23" type="noConversion"/>
  </si>
  <si>
    <t>Tseng, Ching-Fang; Chiang, Ya-Chin; Hsu, Cheng-Hsing</t>
  </si>
  <si>
    <t>Study and Fabrication of Ga2O3 Thin Films Using Thermal Evaporation</t>
  </si>
  <si>
    <t>2507-2511</t>
  </si>
  <si>
    <t>電子工程學系 小計</t>
  </si>
  <si>
    <t>SCIE:25、EI:1</t>
    <phoneticPr fontId="7" type="noConversion"/>
  </si>
  <si>
    <r>
      <rPr>
        <sz val="10"/>
        <color theme="1"/>
        <rFont val="微軟正黑體"/>
        <family val="2"/>
        <charset val="136"/>
      </rPr>
      <t>電機工程學系</t>
    </r>
    <phoneticPr fontId="23" type="noConversion"/>
  </si>
  <si>
    <t>Huang, Wei-Ting</t>
    <phoneticPr fontId="23" type="noConversion"/>
  </si>
  <si>
    <r>
      <t xml:space="preserve">Hayle, Stotaw Talbachew*; Cheng, Ming-Chung; Lu, Hai-Han; Jiang, Wei-Zhi; Hsu, Chi-Hsiang; </t>
    </r>
    <r>
      <rPr>
        <b/>
        <u/>
        <sz val="10"/>
        <color theme="1"/>
        <rFont val="Times New Roman"/>
        <family val="1"/>
      </rPr>
      <t>Huang, Wei-Ting</t>
    </r>
    <r>
      <rPr>
        <sz val="10"/>
        <color theme="1"/>
        <rFont val="Times New Roman"/>
        <family val="1"/>
      </rPr>
      <t>; Chen, Feng-Ti; Chen, Yen-Chen; Liang, Chun-Cheng; Chou, Jia-Hui</t>
    </r>
    <phoneticPr fontId="23" type="noConversion"/>
  </si>
  <si>
    <t>Bidirectional transmission of 5G/5G NR/6G signals in a SMF-FSO-wireless/ UWOC/FSO converged system</t>
  </si>
  <si>
    <t>OPTICS COMMUNICATIONS</t>
  </si>
  <si>
    <t>0030-4018</t>
  </si>
  <si>
    <t>1873-0310</t>
  </si>
  <si>
    <t>Hayle, Stotaw Talbachew*; Lu, Hai-Han; Chen, Yen-Chen; Jiang, Wei-Zhi; Huang, Wei-Ting; Chou, Jia-Hui; Chen, Feng-Ti; Hsu, Chi-Hsiang</t>
    <phoneticPr fontId="23" type="noConversion"/>
  </si>
  <si>
    <t>Cost-Effective Bidirectional SMF-FSO-5G NR Wireless System Employing FBG Sensors</t>
    <phoneticPr fontId="23" type="noConversion"/>
  </si>
  <si>
    <t>IEEE PHOTONICS JOURNAL</t>
  </si>
  <si>
    <t>1943-0655</t>
  </si>
  <si>
    <t>1943-0647</t>
  </si>
  <si>
    <t>Huang, Wei-Ting</t>
  </si>
  <si>
    <r>
      <t xml:space="preserve">Hayle, Stotaw Talbachew*.; Cheng, Ming-Chung; Wang, Chia-Peng; Lu, Hai-Han; Chen, Yen-Jen; Jiang, Wei-Zhi; Chou, Jia-Hui; </t>
    </r>
    <r>
      <rPr>
        <b/>
        <u/>
        <sz val="10"/>
        <color theme="1"/>
        <rFont val="Times New Roman"/>
        <family val="1"/>
      </rPr>
      <t>Huang, Wei-Ting</t>
    </r>
    <phoneticPr fontId="23" type="noConversion"/>
  </si>
  <si>
    <t>DWDM-based SMF-DCF-FSO-5G NR/6G sub-THz/THz wireless system for multiuser connectivity</t>
  </si>
  <si>
    <t>Tsai, Yao-Yu</t>
    <phoneticPr fontId="23" type="noConversion"/>
  </si>
  <si>
    <r>
      <t>Sun, Chung-Hsun; Chuang, Ying-Shu;</t>
    </r>
    <r>
      <rPr>
        <b/>
        <u/>
        <sz val="10"/>
        <color theme="1"/>
        <rFont val="Times New Roman"/>
        <family val="1"/>
      </rPr>
      <t xml:space="preserve"> Tsai, Yao-Yu</t>
    </r>
    <r>
      <rPr>
        <sz val="10"/>
        <color theme="1"/>
        <rFont val="Times New Roman"/>
        <family val="1"/>
      </rPr>
      <t>; Chen, Hsiang-Chieh*</t>
    </r>
    <phoneticPr fontId="23" type="noConversion"/>
  </si>
  <si>
    <t>Heterogeneous Sensor Fusion for Obstacle Localization in Mobile Robot Navigation</t>
  </si>
  <si>
    <t>2049-2060</t>
  </si>
  <si>
    <r>
      <rPr>
        <sz val="10"/>
        <color theme="1"/>
        <rFont val="微軟正黑體"/>
        <family val="2"/>
        <charset val="136"/>
      </rPr>
      <t>吳有基</t>
    </r>
    <r>
      <rPr>
        <sz val="10"/>
        <color theme="1"/>
        <rFont val="Times New Roman"/>
        <family val="1"/>
      </rPr>
      <t xml:space="preserve">*
</t>
    </r>
    <r>
      <rPr>
        <sz val="10"/>
        <color theme="1"/>
        <rFont val="微軟正黑體"/>
        <family val="2"/>
        <charset val="136"/>
      </rPr>
      <t>韓欽銓
張朝旭</t>
    </r>
    <phoneticPr fontId="23" type="noConversion"/>
  </si>
  <si>
    <r>
      <rPr>
        <b/>
        <u/>
        <sz val="10"/>
        <color theme="1"/>
        <rFont val="Times New Roman"/>
        <family val="1"/>
      </rPr>
      <t>Wu, Yu-Chi*</t>
    </r>
    <r>
      <rPr>
        <sz val="10"/>
        <color theme="1"/>
        <rFont val="Times New Roman"/>
        <family val="1"/>
      </rPr>
      <t xml:space="preserve">; Huang, Yu-Jung; </t>
    </r>
    <r>
      <rPr>
        <b/>
        <u/>
        <sz val="10"/>
        <color theme="1"/>
        <rFont val="Times New Roman"/>
        <family val="1"/>
      </rPr>
      <t>Han, Chin-Chuan</t>
    </r>
    <r>
      <rPr>
        <sz val="10"/>
        <color theme="1"/>
        <rFont val="Times New Roman"/>
        <family val="1"/>
      </rPr>
      <t xml:space="preserve">; Cheng, Yuan-Yang; </t>
    </r>
    <r>
      <rPr>
        <b/>
        <u/>
        <sz val="10"/>
        <color theme="1"/>
        <rFont val="Times New Roman"/>
        <family val="1"/>
      </rPr>
      <t>Chang, Chao-Shu</t>
    </r>
    <phoneticPr fontId="23" type="noConversion"/>
  </si>
  <si>
    <t>Development of an IMU-Based Post-Stroke Gait Data Acquisition and Analysis System for the Gait Assessment and Intervention Tool</t>
  </si>
  <si>
    <t>MAR 22</t>
  </si>
  <si>
    <r>
      <rPr>
        <sz val="10"/>
        <color theme="1"/>
        <rFont val="微軟正黑體"/>
        <family val="2"/>
        <charset val="136"/>
      </rPr>
      <t>呂哲宇</t>
    </r>
    <phoneticPr fontId="23" type="noConversion"/>
  </si>
  <si>
    <r>
      <rPr>
        <b/>
        <u/>
        <sz val="10"/>
        <color theme="1"/>
        <rFont val="Times New Roman"/>
        <family val="1"/>
      </rPr>
      <t>Lu, Che-Yu*</t>
    </r>
    <r>
      <rPr>
        <sz val="10"/>
        <color theme="1"/>
        <rFont val="Times New Roman"/>
        <family val="1"/>
      </rPr>
      <t>; Qiu, Kai-Ying</t>
    </r>
    <phoneticPr fontId="23" type="noConversion"/>
  </si>
  <si>
    <t>Power Carrier-Based Simultaneous Wireless Power and Data Transfer Module for Photovoltaic Systems</t>
  </si>
  <si>
    <t>IEEE ACCESS</t>
  </si>
  <si>
    <t>157207-157219</t>
  </si>
  <si>
    <t>2169-3536</t>
  </si>
  <si>
    <r>
      <rPr>
        <sz val="10"/>
        <color theme="1"/>
        <rFont val="微軟正黑體"/>
        <family val="2"/>
        <charset val="136"/>
      </rPr>
      <t>周子傑</t>
    </r>
    <phoneticPr fontId="23" type="noConversion"/>
  </si>
  <si>
    <r>
      <rPr>
        <b/>
        <u/>
        <sz val="10"/>
        <color theme="1"/>
        <rFont val="Times New Roman"/>
        <family val="1"/>
      </rPr>
      <t>Chou, Tzu-Chieh*</t>
    </r>
    <r>
      <rPr>
        <sz val="10"/>
        <color theme="1"/>
        <rFont val="Times New Roman"/>
        <family val="1"/>
      </rPr>
      <t>; Lee, Pin-Sheng; Chuang, Chi-Yuan; Huang, Chun-Wei</t>
    </r>
    <phoneticPr fontId="23" type="noConversion"/>
  </si>
  <si>
    <t>Research and Analysis of an LLCL-Type Active Power Filter with Control Delay Compensation Mechanism</t>
  </si>
  <si>
    <t>ELECTRONICS</t>
  </si>
  <si>
    <t>OCT 14</t>
  </si>
  <si>
    <t>2079-9292</t>
  </si>
  <si>
    <r>
      <rPr>
        <sz val="10"/>
        <color theme="1"/>
        <rFont val="微軟正黑體"/>
        <family val="2"/>
        <charset val="136"/>
      </rPr>
      <t>周子傑</t>
    </r>
    <r>
      <rPr>
        <sz val="10"/>
        <color theme="1"/>
        <rFont val="Times New Roman"/>
        <family val="1"/>
      </rPr>
      <t>*</t>
    </r>
    <phoneticPr fontId="23" type="noConversion"/>
  </si>
  <si>
    <r>
      <rPr>
        <b/>
        <u/>
        <sz val="10"/>
        <color theme="1"/>
        <rFont val="Times New Roman"/>
        <family val="1"/>
      </rPr>
      <t>TZU-CHIEH CHOU*</t>
    </r>
    <r>
      <rPr>
        <sz val="10"/>
        <color theme="1"/>
        <rFont val="Times New Roman"/>
        <family val="1"/>
      </rPr>
      <t>, CHUN-WEI HUANG,AND CHIEN-CHIH HUNG</t>
    </r>
    <phoneticPr fontId="23" type="noConversion"/>
  </si>
  <si>
    <t>Implementation of Direct Digital Control in Modular Multilevel Converters for Hot-Swap Capability via Distributed Module Controllers</t>
    <phoneticPr fontId="23" type="noConversion"/>
  </si>
  <si>
    <t>IEEE ACCESS</t>
    <phoneticPr fontId="23" type="noConversion"/>
  </si>
  <si>
    <t>214904-214919</t>
    <phoneticPr fontId="7" type="noConversion"/>
  </si>
  <si>
    <t>DOI: 10.1109/ACCESS.2025.3646299</t>
    <phoneticPr fontId="23" type="noConversion"/>
  </si>
  <si>
    <r>
      <rPr>
        <sz val="10"/>
        <color theme="1"/>
        <rFont val="微軟正黑體"/>
        <family val="2"/>
        <charset val="136"/>
      </rPr>
      <t>林明毅</t>
    </r>
    <r>
      <rPr>
        <sz val="10"/>
        <color theme="1"/>
        <rFont val="Times New Roman"/>
        <family val="1"/>
      </rPr>
      <t>*</t>
    </r>
    <phoneticPr fontId="23" type="noConversion"/>
  </si>
  <si>
    <t>Lin, Ming Yi*</t>
    <phoneticPr fontId="23" type="noConversion"/>
  </si>
  <si>
    <t>Investigating the Impact of Dosage Factor on Scattering and Image Quality in Quantum-Dot Displays</t>
  </si>
  <si>
    <t>IEEE PHOTONICS TECHNOLOGY LETTERS</t>
  </si>
  <si>
    <t>73-76</t>
    <phoneticPr fontId="23" type="noConversion"/>
  </si>
  <si>
    <t>JAN 15</t>
  </si>
  <si>
    <t>1041-1135</t>
  </si>
  <si>
    <t>1941-0174</t>
  </si>
  <si>
    <r>
      <t xml:space="preserve">Chang, Yi-Hsun; Zhang, You-Lun; Cheng, Cheng-Hao; Wu, Shu-Han; Li, Cheng-Han; Liao, Su-Yu; Tseng, Zi-Chun; </t>
    </r>
    <r>
      <rPr>
        <b/>
        <u/>
        <sz val="10"/>
        <color theme="1"/>
        <rFont val="Times New Roman"/>
        <family val="1"/>
      </rPr>
      <t>Lin, Ming-Yi</t>
    </r>
    <r>
      <rPr>
        <sz val="10"/>
        <color theme="1"/>
        <rFont val="Times New Roman"/>
        <family val="1"/>
      </rPr>
      <t>*; Huang, Chun-Ying*</t>
    </r>
    <phoneticPr fontId="23" type="noConversion"/>
  </si>
  <si>
    <t>Non-Invasive Composition Identification in Organic Solar Cells via Deep Learning</t>
  </si>
  <si>
    <t>JUL 17</t>
  </si>
  <si>
    <r>
      <rPr>
        <b/>
        <u/>
        <sz val="10"/>
        <color theme="1"/>
        <rFont val="Times New Roman"/>
        <family val="1"/>
      </rPr>
      <t>Lin, Ming-Yi*</t>
    </r>
    <r>
      <rPr>
        <sz val="10"/>
        <color theme="1"/>
        <rFont val="Times New Roman"/>
        <family val="1"/>
      </rPr>
      <t>; Li, Cheng-Han</t>
    </r>
    <phoneticPr fontId="23" type="noConversion"/>
  </si>
  <si>
    <t>Physics-informed CNN convolution for emulating scattering in quantum-dot color conversion displays</t>
  </si>
  <si>
    <t>23596-23604</t>
  </si>
  <si>
    <t>JUN 2</t>
  </si>
  <si>
    <r>
      <t xml:space="preserve">Chang, Yi-Hsun; Wu, Shu-Han; Lin, Chih-Hao; Chen, Yan-An; Dong, Bo-Chang; Cheng, Cheng-Hao; Li, Cheng-Han; </t>
    </r>
    <r>
      <rPr>
        <b/>
        <u/>
        <sz val="10"/>
        <color theme="1"/>
        <rFont val="Times New Roman"/>
        <family val="1"/>
      </rPr>
      <t>Lin, Ming-Yi*</t>
    </r>
    <r>
      <rPr>
        <sz val="10"/>
        <color theme="1"/>
        <rFont val="Times New Roman"/>
        <family val="1"/>
      </rPr>
      <t>; Huang, Chun-Ying*</t>
    </r>
    <phoneticPr fontId="23" type="noConversion"/>
  </si>
  <si>
    <t>Real-time non-invasive quality screening of Yb-doped thin film electrodes using machine learning</t>
  </si>
  <si>
    <t>JOURNAL OF PHYSICS D-APPLIED PHYSICS</t>
  </si>
  <si>
    <t>0022-3727</t>
  </si>
  <si>
    <t>1361-6463</t>
  </si>
  <si>
    <r>
      <rPr>
        <sz val="10"/>
        <color theme="1"/>
        <rFont val="微軟正黑體"/>
        <family val="2"/>
        <charset val="136"/>
      </rPr>
      <t>張富毓</t>
    </r>
    <phoneticPr fontId="23" type="noConversion"/>
  </si>
  <si>
    <r>
      <rPr>
        <b/>
        <u/>
        <sz val="10"/>
        <color theme="1"/>
        <rFont val="Times New Roman"/>
        <family val="1"/>
      </rPr>
      <t>Chang, Fu-Yu</t>
    </r>
    <r>
      <rPr>
        <sz val="10"/>
        <color theme="1"/>
        <rFont val="Times New Roman"/>
        <family val="1"/>
      </rPr>
      <t>; Chen, Chih-Wei; Lin, Shih-Hung; Chen, Chun-Hong*</t>
    </r>
    <phoneticPr fontId="23" type="noConversion"/>
  </si>
  <si>
    <t>Experimental and theoretical investigation of microfluid mechanics of liquid actuation between parallel plates</t>
  </si>
  <si>
    <t>MICROFLUIDICS AND NANOFLUIDICS</t>
  </si>
  <si>
    <t>NOV 18</t>
  </si>
  <si>
    <t>1613-4982</t>
  </si>
  <si>
    <t>1613-4990</t>
  </si>
  <si>
    <r>
      <rPr>
        <sz val="10"/>
        <color theme="1"/>
        <rFont val="微軟正黑體"/>
        <family val="2"/>
        <charset val="136"/>
      </rPr>
      <t>電機工程學系</t>
    </r>
  </si>
  <si>
    <r>
      <rPr>
        <sz val="10"/>
        <color theme="1"/>
        <rFont val="微軟正黑體"/>
        <family val="2"/>
        <charset val="136"/>
      </rPr>
      <t>張富毓</t>
    </r>
  </si>
  <si>
    <t>S.-W. Chang, F.-Y. Chang*, C.-H. Huang, Z.-K. Liu, M.-S. Yeh, C.-H. Lo,F.-T Chung, L.-J. Chen, M.-H. Chang, M.-C. Lin, Y.-T. Li, C. Wang</t>
  </si>
  <si>
    <t>The Cavity Combiner Development for TPS SSPA Tower at NSRRC</t>
    <phoneticPr fontId="7" type="noConversion"/>
  </si>
  <si>
    <t>Journal of Physics: Conference Serie</t>
    <phoneticPr fontId="7" type="noConversion"/>
  </si>
  <si>
    <t>3094</t>
    <phoneticPr fontId="7" type="noConversion"/>
  </si>
  <si>
    <t xml:space="preserve"> 012045</t>
    <phoneticPr fontId="7" type="noConversion"/>
  </si>
  <si>
    <t>UK</t>
    <phoneticPr fontId="7" type="noConversion"/>
  </si>
  <si>
    <t>1742-6588</t>
    <phoneticPr fontId="7" type="noConversion"/>
  </si>
  <si>
    <t>1742-6596</t>
    <phoneticPr fontId="7" type="noConversion"/>
  </si>
  <si>
    <t>https://iopscience.iop.org/article/10.1088/1742-6596/3094/1/012045</t>
    <phoneticPr fontId="7" type="noConversion"/>
  </si>
  <si>
    <r>
      <rPr>
        <sz val="10"/>
        <color theme="1"/>
        <rFont val="微軟正黑體"/>
        <family val="2"/>
        <charset val="136"/>
      </rPr>
      <t>許正治</t>
    </r>
    <r>
      <rPr>
        <sz val="10"/>
        <color theme="1"/>
        <rFont val="Times New Roman"/>
        <family val="1"/>
      </rPr>
      <t>*</t>
    </r>
    <phoneticPr fontId="23" type="noConversion"/>
  </si>
  <si>
    <r>
      <t>Dai, Ching-Liang; Li, Wo-Han; Ono, Takahito;</t>
    </r>
    <r>
      <rPr>
        <b/>
        <u/>
        <sz val="10"/>
        <color theme="1"/>
        <rFont val="Times New Roman"/>
        <family val="1"/>
      </rPr>
      <t xml:space="preserve"> Hsu, Cheng-Chih*</t>
    </r>
    <phoneticPr fontId="23" type="noConversion"/>
  </si>
  <si>
    <t>Design and Fabrication of CMOS-Based Thermoelectric Microgenerators With Enhanced Power Factor</t>
  </si>
  <si>
    <t>41164-41173</t>
  </si>
  <si>
    <r>
      <rPr>
        <sz val="10"/>
        <color theme="1"/>
        <rFont val="微軟正黑體"/>
        <family val="2"/>
        <charset val="136"/>
      </rPr>
      <t>許正興</t>
    </r>
    <r>
      <rPr>
        <sz val="10"/>
        <color theme="1"/>
        <rFont val="Times New Roman"/>
        <family val="1"/>
      </rPr>
      <t>*</t>
    </r>
    <phoneticPr fontId="23" type="noConversion"/>
  </si>
  <si>
    <r>
      <t xml:space="preserve">Chou, Po-Yu; </t>
    </r>
    <r>
      <rPr>
        <b/>
        <u/>
        <sz val="10"/>
        <color theme="1"/>
        <rFont val="Times New Roman"/>
        <family val="1"/>
      </rPr>
      <t>Hsu, Cheng-Hsing</t>
    </r>
    <r>
      <rPr>
        <sz val="10"/>
        <color theme="1"/>
        <rFont val="Times New Roman"/>
        <family val="1"/>
      </rPr>
      <t>*; Hsieh, Ming-Yueh</t>
    </r>
    <phoneticPr fontId="23" type="noConversion"/>
  </si>
  <si>
    <t>Fabrication of NbMoTaW High-Entropy-Alloy Thin Films for Application in the Monopole Antennas of Automotive Radar</t>
  </si>
  <si>
    <t>JOURNAL OF ELECTRONIC MATERIALS</t>
  </si>
  <si>
    <t>7881-7889</t>
  </si>
  <si>
    <t>0361-5235</t>
  </si>
  <si>
    <t>1543-186X</t>
  </si>
  <si>
    <r>
      <rPr>
        <b/>
        <u/>
        <sz val="10"/>
        <color theme="1"/>
        <rFont val="Times New Roman"/>
        <family val="1"/>
      </rPr>
      <t>Hsu, Cheng-Hsing*</t>
    </r>
    <r>
      <rPr>
        <sz val="10"/>
        <color theme="1"/>
        <rFont val="Times New Roman"/>
        <family val="1"/>
      </rPr>
      <t>; Hsu, Yu-Hao; Shih, Chuan-Feng</t>
    </r>
    <phoneticPr fontId="23" type="noConversion"/>
  </si>
  <si>
    <t>Microstructure and Electrical Characteristics of NbMoTaW Thin Films</t>
  </si>
  <si>
    <t>6
part.3</t>
    <phoneticPr fontId="23" type="noConversion"/>
  </si>
  <si>
    <t>2501-2506</t>
  </si>
  <si>
    <r>
      <rPr>
        <sz val="10"/>
        <color theme="1"/>
        <rFont val="Arial"/>
        <family val="2"/>
      </rPr>
      <t>許哲儒</t>
    </r>
  </si>
  <si>
    <r>
      <rPr>
        <b/>
        <u/>
        <sz val="10"/>
        <color theme="1"/>
        <rFont val="Times New Roman"/>
        <family val="1"/>
      </rPr>
      <t>Hsu, Che Ju</t>
    </r>
    <r>
      <rPr>
        <sz val="10"/>
        <color theme="1"/>
        <rFont val="Times New Roman"/>
        <family val="1"/>
      </rPr>
      <t>; Antony, Mareena; Iqbal, Mudassar; Huang, Chi Yen*</t>
    </r>
    <phoneticPr fontId="23" type="noConversion"/>
  </si>
  <si>
    <t>Speckle noise reduction in laser projection using a liquid crystal device with stacked microstructured electrodes</t>
  </si>
  <si>
    <t>3812-3815</t>
  </si>
  <si>
    <t>JUN 15</t>
  </si>
  <si>
    <r>
      <rPr>
        <sz val="10"/>
        <color theme="1"/>
        <rFont val="微軟正黑體"/>
        <family val="2"/>
        <charset val="136"/>
      </rPr>
      <t>陳孟忻</t>
    </r>
    <r>
      <rPr>
        <sz val="10"/>
        <color theme="1"/>
        <rFont val="Times New Roman"/>
        <family val="1"/>
      </rPr>
      <t>*</t>
    </r>
    <phoneticPr fontId="23" type="noConversion"/>
  </si>
  <si>
    <r>
      <rPr>
        <b/>
        <u/>
        <sz val="10"/>
        <color theme="1"/>
        <rFont val="Times New Roman"/>
        <family val="1"/>
      </rPr>
      <t>Chen, Meng-hsin*</t>
    </r>
    <r>
      <rPr>
        <sz val="10"/>
        <color theme="1"/>
        <rFont val="Times New Roman"/>
        <family val="1"/>
      </rPr>
      <t>; Lee, Cheng-yu</t>
    </r>
    <phoneticPr fontId="23" type="noConversion"/>
  </si>
  <si>
    <t>GaAs gradient metasurface for vortex beam emission with high deflection angles</t>
  </si>
  <si>
    <t>933-943</t>
  </si>
  <si>
    <t>JAN 13</t>
  </si>
  <si>
    <r>
      <rPr>
        <b/>
        <u/>
        <sz val="10"/>
        <color theme="1"/>
        <rFont val="Times New Roman"/>
        <family val="1"/>
      </rPr>
      <t>Chen, Meng-Hsin*</t>
    </r>
    <r>
      <rPr>
        <sz val="10"/>
        <color theme="1"/>
        <rFont val="Times New Roman"/>
        <family val="1"/>
      </rPr>
      <t>; Lin, Cyun-Yu</t>
    </r>
    <phoneticPr fontId="23" type="noConversion"/>
  </si>
  <si>
    <t>Gallium arsenide metasurfaces for multiple vortex beam deflections at visible</t>
  </si>
  <si>
    <r>
      <rPr>
        <sz val="10"/>
        <color theme="1"/>
        <rFont val="微軟正黑體"/>
        <family val="2"/>
        <charset val="136"/>
      </rPr>
      <t>楊智強</t>
    </r>
  </si>
  <si>
    <t>Che-Hao Liao, Jing-Yun Huang, Chien-Sheng Huang, Chih-Chiang Yang, Jui-En Kuo, Walter Water, Wan-Shao Tsai, Patsy A Miranda Cortez, Xiao Tang, Shih-Hung Lin*</t>
  </si>
  <si>
    <t>Bandgap-tunable Aluminum Gallium Oxide Deep-UV Photodetector Prepared by RF Sputter and Thermal Interdiffusion Alloying Method</t>
    <phoneticPr fontId="7" type="noConversion"/>
  </si>
  <si>
    <t>Processes</t>
    <phoneticPr fontId="7" type="noConversion"/>
  </si>
  <si>
    <t>68</t>
    <phoneticPr fontId="7" type="noConversion"/>
  </si>
  <si>
    <t>2227-9717</t>
    <phoneticPr fontId="7" type="noConversion"/>
  </si>
  <si>
    <t>https://doi.org/10.3390/pr13010068</t>
    <phoneticPr fontId="7" type="noConversion"/>
  </si>
  <si>
    <r>
      <rPr>
        <sz val="10"/>
        <color theme="1"/>
        <rFont val="微軟正黑體"/>
        <family val="2"/>
        <charset val="136"/>
      </rPr>
      <t>楊智強</t>
    </r>
    <phoneticPr fontId="23" type="noConversion"/>
  </si>
  <si>
    <r>
      <rPr>
        <b/>
        <u/>
        <sz val="10"/>
        <color theme="1"/>
        <rFont val="Times New Roman"/>
        <family val="1"/>
      </rPr>
      <t>Yang, Chih-Chiang</t>
    </r>
    <r>
      <rPr>
        <sz val="10"/>
        <color theme="1"/>
        <rFont val="Times New Roman"/>
        <family val="1"/>
      </rPr>
      <t>; Huang, Yu-Chun; Gong, Bo-Yuan; Peng, Yu-Ming*; Su, Yan-Kuin</t>
    </r>
    <phoneticPr fontId="23" type="noConversion"/>
  </si>
  <si>
    <t>Effect of immersion time on morphology and resistive switching of CsPbBr3 films via two-step spin-coating</t>
  </si>
  <si>
    <t>NOV 28</t>
  </si>
  <si>
    <r>
      <rPr>
        <b/>
        <u/>
        <sz val="10"/>
        <color theme="1"/>
        <rFont val="Times New Roman"/>
        <family val="1"/>
      </rPr>
      <t>Yang, Chih-Chiang</t>
    </r>
    <r>
      <rPr>
        <sz val="10"/>
        <color theme="1"/>
        <rFont val="Times New Roman"/>
        <family val="1"/>
      </rPr>
      <t>; Huang, Yu-Chun; Peng, Yu-Ming*; Hsu, Ching-Chien; Su, Yan-Kuin</t>
    </r>
    <phoneticPr fontId="23" type="noConversion"/>
  </si>
  <si>
    <t>Photoresponse Dynamics in MgInO Thin Films for Solar-Blind UV Photodetectors</t>
  </si>
  <si>
    <t>ECS JOURNAL OF SOLID STATE SCIENCE AND TECHNOLOGY</t>
  </si>
  <si>
    <t>2162-8769</t>
  </si>
  <si>
    <t>2162-8777</t>
  </si>
  <si>
    <r>
      <rPr>
        <sz val="10"/>
        <color theme="1"/>
        <rFont val="微軟正黑體"/>
        <family val="2"/>
        <charset val="136"/>
      </rPr>
      <t>劉仁傑</t>
    </r>
    <phoneticPr fontId="23" type="noConversion"/>
  </si>
  <si>
    <r>
      <rPr>
        <b/>
        <u/>
        <sz val="10"/>
        <color theme="1"/>
        <rFont val="Times New Roman"/>
        <family val="1"/>
      </rPr>
      <t>Liu, Jen-Chieh;</t>
    </r>
    <r>
      <rPr>
        <sz val="10"/>
        <color theme="1"/>
        <rFont val="Times New Roman"/>
        <family val="1"/>
      </rPr>
      <t xml:space="preserve"> Li, Jian-Sheng; Chen, Yan-Xun; Lo, Yu-Lung*</t>
    </r>
    <phoneticPr fontId="23" type="noConversion"/>
  </si>
  <si>
    <t>A VRO-based TDC with a constant timing resolution ratio between coarse-tuning and fine-tuning stages for a light sensor application</t>
    <phoneticPr fontId="7" type="noConversion"/>
  </si>
  <si>
    <t>MICROELECTRONICS JOURNAL</t>
  </si>
  <si>
    <t>0959-8324</t>
  </si>
  <si>
    <t>1879-2391</t>
  </si>
  <si>
    <r>
      <rPr>
        <sz val="10"/>
        <color theme="1"/>
        <rFont val="微軟正黑體"/>
        <family val="2"/>
        <charset val="136"/>
      </rPr>
      <t>劉仁傑</t>
    </r>
    <r>
      <rPr>
        <sz val="10"/>
        <color theme="1"/>
        <rFont val="Times New Roman"/>
        <family val="1"/>
      </rPr>
      <t>*</t>
    </r>
    <phoneticPr fontId="23" type="noConversion"/>
  </si>
  <si>
    <r>
      <rPr>
        <b/>
        <u/>
        <sz val="10"/>
        <color theme="1"/>
        <rFont val="Times New Roman"/>
        <family val="1"/>
      </rPr>
      <t>Liu, Jen-Chieh*</t>
    </r>
    <r>
      <rPr>
        <sz val="10"/>
        <color theme="1"/>
        <rFont val="Times New Roman"/>
        <family val="1"/>
      </rPr>
      <t>; Chen, Chi-Hua; Wu, Cheng-En</t>
    </r>
    <phoneticPr fontId="23" type="noConversion"/>
  </si>
  <si>
    <t>A High Timing Resolution and Data Rate Pulse Generator for Automatic Test Equipment Applications</t>
  </si>
  <si>
    <t>IEEE TRANSACTIONS ON INSTRUMENTATION AND MEASUREMENT</t>
  </si>
  <si>
    <t>3537412(12pages)</t>
    <phoneticPr fontId="7" type="noConversion"/>
  </si>
  <si>
    <t>0018-9456</t>
  </si>
  <si>
    <t>1557-9662</t>
  </si>
  <si>
    <r>
      <rPr>
        <b/>
        <u/>
        <sz val="10"/>
        <color theme="1"/>
        <rFont val="Times New Roman"/>
        <family val="1"/>
      </rPr>
      <t>Liu, Jen-Chieh*</t>
    </r>
    <r>
      <rPr>
        <sz val="10"/>
        <color theme="1"/>
        <rFont val="Times New Roman"/>
        <family val="1"/>
      </rPr>
      <t>; Ai, Rui-Cheng</t>
    </r>
    <phoneticPr fontId="23" type="noConversion"/>
  </si>
  <si>
    <t>A low-voltage and low-power PLL for Sub-GHz IoT applications</t>
  </si>
  <si>
    <t>INTEGRATION-THE VLSI JOURNAL</t>
  </si>
  <si>
    <t>0167-9260</t>
  </si>
  <si>
    <t>1872-7522</t>
  </si>
  <si>
    <r>
      <rPr>
        <b/>
        <u/>
        <sz val="10"/>
        <color theme="1"/>
        <rFont val="Times New Roman"/>
        <family val="1"/>
      </rPr>
      <t>Liu, Jen-Chieh*</t>
    </r>
    <r>
      <rPr>
        <sz val="10"/>
        <color theme="1"/>
        <rFont val="Times New Roman"/>
        <family val="1"/>
      </rPr>
      <t>; Chen, Jun-Yu; Liu, Wen-Qi</t>
    </r>
    <phoneticPr fontId="23" type="noConversion"/>
  </si>
  <si>
    <t>A programmable delay chain for the source-synchronous interface</t>
  </si>
  <si>
    <t>102517(14pages)</t>
    <phoneticPr fontId="7" type="noConversion"/>
  </si>
  <si>
    <t>電機工程學系 小計</t>
  </si>
  <si>
    <t>SCIE:26、EI:1</t>
    <phoneticPr fontId="7" type="noConversion"/>
  </si>
  <si>
    <r>
      <rPr>
        <sz val="10"/>
        <color theme="1"/>
        <rFont val="微軟正黑體"/>
        <family val="2"/>
        <charset val="136"/>
      </rPr>
      <t>管理</t>
    </r>
    <phoneticPr fontId="23" type="noConversion"/>
  </si>
  <si>
    <r>
      <rPr>
        <sz val="10"/>
        <color theme="1"/>
        <rFont val="微軟正黑體"/>
        <family val="2"/>
        <charset val="136"/>
      </rPr>
      <t>財務金融學系</t>
    </r>
    <phoneticPr fontId="23" type="noConversion"/>
  </si>
  <si>
    <r>
      <rPr>
        <sz val="10"/>
        <color theme="1"/>
        <rFont val="微軟正黑體"/>
        <family val="2"/>
        <charset val="136"/>
      </rPr>
      <t>邱萬益</t>
    </r>
    <phoneticPr fontId="23" type="noConversion"/>
  </si>
  <si>
    <t>Chiu, Wan-Yi*</t>
    <phoneticPr fontId="23" type="noConversion"/>
  </si>
  <si>
    <t>The regression-based efficient frontier</t>
  </si>
  <si>
    <t>RESULTS IN APPLIED MATHEMATICS</t>
    <phoneticPr fontId="7" type="noConversion"/>
  </si>
  <si>
    <t>2590-0374</t>
  </si>
  <si>
    <r>
      <rPr>
        <sz val="10"/>
        <color theme="1"/>
        <rFont val="Arial"/>
        <family val="2"/>
      </rPr>
      <t>黃盈甄</t>
    </r>
  </si>
  <si>
    <r>
      <t>Wu, Xufeng;</t>
    </r>
    <r>
      <rPr>
        <b/>
        <u/>
        <sz val="10"/>
        <color theme="1"/>
        <rFont val="Times New Roman"/>
        <family val="1"/>
      </rPr>
      <t xml:space="preserve"> Huang, Ying-Chen</t>
    </r>
    <r>
      <rPr>
        <sz val="10"/>
        <color theme="1"/>
        <rFont val="Times New Roman"/>
        <family val="1"/>
      </rPr>
      <t>; Lin, Chih-Yung*</t>
    </r>
    <phoneticPr fontId="23" type="noConversion"/>
  </si>
  <si>
    <t>Foreign branch and bank lending decisions: Evidence from high-risk borrowers</t>
  </si>
  <si>
    <t>PACIFIC-BASIN FINANCE JOURNAL</t>
  </si>
  <si>
    <t>0927-538X</t>
  </si>
  <si>
    <t>1879-0585</t>
  </si>
  <si>
    <t>財務金融學系 小計</t>
  </si>
  <si>
    <t>SSCI:1、其他：1</t>
    <phoneticPr fontId="7" type="noConversion"/>
  </si>
  <si>
    <r>
      <rPr>
        <sz val="10"/>
        <color theme="1"/>
        <rFont val="微軟正黑體"/>
        <family val="2"/>
        <charset val="136"/>
      </rPr>
      <t>經營管理學系</t>
    </r>
    <phoneticPr fontId="23" type="noConversion"/>
  </si>
  <si>
    <r>
      <rPr>
        <sz val="10"/>
        <color theme="1"/>
        <rFont val="Arial"/>
        <family val="2"/>
      </rPr>
      <t>于世恒</t>
    </r>
  </si>
  <si>
    <t>Yu, Shih-Heng; Chen, Ming; Yang, Fu-Chiang*</t>
    <phoneticPr fontId="23" type="noConversion"/>
  </si>
  <si>
    <t>Corporate social responsibility, profitability and marketability in business performance evaluation: a directional network slacks-based measure approach</t>
  </si>
  <si>
    <t>ANNALS OF OPERATIONS RESEARCH</t>
  </si>
  <si>
    <t>1211-1237</t>
  </si>
  <si>
    <t>0254-5330</t>
  </si>
  <si>
    <t>1572-9338</t>
  </si>
  <si>
    <r>
      <rPr>
        <sz val="10"/>
        <color theme="1"/>
        <rFont val="微軟正黑體"/>
        <family val="2"/>
        <charset val="136"/>
      </rPr>
      <t>于世恒</t>
    </r>
    <r>
      <rPr>
        <sz val="10"/>
        <color theme="1"/>
        <rFont val="Times New Roman"/>
        <family val="1"/>
      </rPr>
      <t>*</t>
    </r>
    <phoneticPr fontId="23" type="noConversion"/>
  </si>
  <si>
    <r>
      <rPr>
        <b/>
        <u/>
        <sz val="10"/>
        <color theme="1"/>
        <rFont val="Times New Roman"/>
        <family val="1"/>
      </rPr>
      <t>Yu, Shih-Heng*;</t>
    </r>
    <r>
      <rPr>
        <sz val="10"/>
        <color theme="1"/>
        <rFont val="Times New Roman"/>
        <family val="1"/>
      </rPr>
      <t xml:space="preserve"> Lin, Ying-Sin; Zhang, Jia-Li; Hsu, Chia-Shan; Cheng, Shu-Min</t>
    </r>
    <phoneticPr fontId="23" type="noConversion"/>
  </si>
  <si>
    <t>Incorporating Carbon Fees into the Efficiency Evaluation of Taiwan's Steel Industry Using Data Envelopment Analysis with Negative Data</t>
  </si>
  <si>
    <t>SUSTAINABILITY</t>
  </si>
  <si>
    <t>SEP 18</t>
  </si>
  <si>
    <t>SCIE; SSCI</t>
  </si>
  <si>
    <t>2071-1050</t>
  </si>
  <si>
    <t>管理</t>
    <phoneticPr fontId="7" type="noConversion"/>
  </si>
  <si>
    <r>
      <rPr>
        <sz val="10"/>
        <color theme="1"/>
        <rFont val="微軟正黑體"/>
        <family val="2"/>
        <charset val="136"/>
      </rPr>
      <t>經營管理學系</t>
    </r>
  </si>
  <si>
    <r>
      <rPr>
        <sz val="10"/>
        <color theme="1"/>
        <rFont val="微軟正黑體"/>
        <family val="2"/>
        <charset val="136"/>
      </rPr>
      <t>徐銘甫</t>
    </r>
  </si>
  <si>
    <t>Shirley Hsueh-Li Huang, Guo-Hsin Hu, Ming-Fu Hsu*</t>
  </si>
  <si>
    <t>Identifying contextual content-based risk drivers for advanced risk management strategies</t>
    <phoneticPr fontId="7" type="noConversion"/>
  </si>
  <si>
    <t xml:space="preserve">Research in International Business and Finance </t>
    <phoneticPr fontId="7" type="noConversion"/>
  </si>
  <si>
    <t>Part B</t>
    <phoneticPr fontId="7" type="noConversion"/>
  </si>
  <si>
    <t>102643</t>
    <phoneticPr fontId="7" type="noConversion"/>
  </si>
  <si>
    <t xml:space="preserve">SSCI
</t>
  </si>
  <si>
    <t>0275-5319</t>
    <phoneticPr fontId="7" type="noConversion"/>
  </si>
  <si>
    <t>1878-3384</t>
    <phoneticPr fontId="7" type="noConversion"/>
  </si>
  <si>
    <t>https://doi.org/10.1016/j.ribaf.2024.102643</t>
    <phoneticPr fontId="7" type="noConversion"/>
  </si>
  <si>
    <r>
      <rPr>
        <sz val="10"/>
        <color theme="1"/>
        <rFont val="Arial"/>
        <family val="2"/>
      </rPr>
      <t>郭光明</t>
    </r>
  </si>
  <si>
    <r>
      <t>Kuo, Kuang-Ming</t>
    </r>
    <r>
      <rPr>
        <sz val="10"/>
        <color theme="1"/>
        <rFont val="Times New Roman"/>
        <family val="1"/>
      </rPr>
      <t>; Wu, Wen-Shiann; Chang, Chao Sheng*</t>
    </r>
    <phoneticPr fontId="23" type="noConversion"/>
  </si>
  <si>
    <t>A Meta-Analysis of the Diagnostic Test Accuracy of Artificial Intelligence for Predicting Emergency Department Revisits</t>
    <phoneticPr fontId="7" type="noConversion"/>
  </si>
  <si>
    <t>JOURNAL OF MEDICAL SYSTEMS</t>
  </si>
  <si>
    <t>JUN 16</t>
  </si>
  <si>
    <t>0148-5598</t>
  </si>
  <si>
    <t>1573-689X</t>
  </si>
  <si>
    <r>
      <rPr>
        <b/>
        <u/>
        <sz val="10"/>
        <color theme="1"/>
        <rFont val="Times New Roman"/>
        <family val="1"/>
      </rPr>
      <t>Kuo, Kuang-Ming</t>
    </r>
    <r>
      <rPr>
        <sz val="10"/>
        <color theme="1"/>
        <rFont val="Times New Roman"/>
        <family val="1"/>
      </rPr>
      <t>; Chang, Chao Sheng*</t>
    </r>
    <phoneticPr fontId="23" type="noConversion"/>
  </si>
  <si>
    <t>A meta-analysis of the diagnostic test accuracy of artificial intelligence predicting emergency department dispositions</t>
  </si>
  <si>
    <t>BMC MEDICAL INFORMATICS AND DECISION MAKING</t>
  </si>
  <si>
    <t>MAY 15</t>
  </si>
  <si>
    <t>1472-6947</t>
  </si>
  <si>
    <r>
      <rPr>
        <sz val="10"/>
        <color theme="1"/>
        <rFont val="微軟正黑體"/>
        <family val="2"/>
        <charset val="136"/>
      </rPr>
      <t>陳志成</t>
    </r>
  </si>
  <si>
    <r>
      <t>Kurrahman, T., Tsai, FM.,  Sethanan, K.,</t>
    </r>
    <r>
      <rPr>
        <b/>
        <u/>
        <sz val="10"/>
        <color theme="1"/>
        <rFont val="Times New Roman"/>
        <family val="1"/>
      </rPr>
      <t xml:space="preserve"> Chen, CC.</t>
    </r>
    <r>
      <rPr>
        <sz val="10"/>
        <color theme="1"/>
        <rFont val="Times New Roman"/>
        <family val="1"/>
      </rPr>
      <t>(</t>
    </r>
    <r>
      <rPr>
        <sz val="10"/>
        <color theme="1"/>
        <rFont val="微軟正黑體"/>
        <family val="2"/>
        <charset val="136"/>
      </rPr>
      <t>陳志成</t>
    </r>
    <r>
      <rPr>
        <sz val="10"/>
        <color theme="1"/>
        <rFont val="Times New Roman"/>
        <family val="1"/>
      </rPr>
      <t>), Tseng, ML.*</t>
    </r>
    <phoneticPr fontId="7" type="noConversion"/>
  </si>
  <si>
    <t>Assessing a hierarchical structure for circular supply chain management performance: Improving firms’ eco-innovation and technological performance</t>
    <phoneticPr fontId="7" type="noConversion"/>
  </si>
  <si>
    <t>Business Strategy and the Environment</t>
    <phoneticPr fontId="7" type="noConversion"/>
  </si>
  <si>
    <t>2035-2064</t>
    <phoneticPr fontId="7" type="noConversion"/>
  </si>
  <si>
    <t>0964-4733</t>
    <phoneticPr fontId="7" type="noConversion"/>
  </si>
  <si>
    <t>1099-0836</t>
    <phoneticPr fontId="7" type="noConversion"/>
  </si>
  <si>
    <t>https://doi.org/10.1002/bse.4066</t>
    <phoneticPr fontId="7" type="noConversion"/>
  </si>
  <si>
    <r>
      <rPr>
        <sz val="10"/>
        <color theme="1"/>
        <rFont val="微軟正黑體"/>
        <family val="2"/>
        <charset val="136"/>
      </rPr>
      <t>陳志成</t>
    </r>
    <phoneticPr fontId="23" type="noConversion"/>
  </si>
  <si>
    <r>
      <t xml:space="preserve">Wang, Ching-Hsin*; Chen, Chih-Han; </t>
    </r>
    <r>
      <rPr>
        <b/>
        <u/>
        <sz val="10"/>
        <color theme="1"/>
        <rFont val="Times New Roman"/>
        <family val="1"/>
      </rPr>
      <t>Chen, Chih-Cheng</t>
    </r>
    <r>
      <rPr>
        <sz val="10"/>
        <color theme="1"/>
        <rFont val="Times New Roman"/>
        <family val="1"/>
      </rPr>
      <t>; Hsieh, Hsi-Huang</t>
    </r>
    <phoneticPr fontId="23" type="noConversion"/>
  </si>
  <si>
    <t>Decarbonization of remanufacturing processes in circular supply chains: case study on rubber recycling industry</t>
  </si>
  <si>
    <t>INDUSTRIAL MANAGEMENT &amp; DATA SYSTEMS</t>
  </si>
  <si>
    <t>10
SI</t>
    <phoneticPr fontId="23" type="noConversion"/>
  </si>
  <si>
    <t>2753-2776</t>
  </si>
  <si>
    <t>0263-5577</t>
  </si>
  <si>
    <t>1758-5783</t>
  </si>
  <si>
    <r>
      <rPr>
        <sz val="10"/>
        <color theme="1"/>
        <rFont val="微軟正黑體"/>
        <family val="2"/>
        <charset val="136"/>
      </rPr>
      <t>楊念慈</t>
    </r>
  </si>
  <si>
    <r>
      <t xml:space="preserve">Jing Lu, Rong Ran, Kuan-Cheng Ko* and </t>
    </r>
    <r>
      <rPr>
        <b/>
        <u/>
        <sz val="10"/>
        <color theme="1"/>
        <rFont val="Times New Roman"/>
        <family val="1"/>
      </rPr>
      <t>Nien-Tzu Yang</t>
    </r>
    <phoneticPr fontId="7" type="noConversion"/>
  </si>
  <si>
    <t>Asset Pricing When Social Preference Meets Lottery Preference: Evidence from China</t>
    <phoneticPr fontId="7" type="noConversion"/>
  </si>
  <si>
    <t>Research in International Business and Finance</t>
    <phoneticPr fontId="7" type="noConversion"/>
  </si>
  <si>
    <t>73, part A</t>
    <phoneticPr fontId="7" type="noConversion"/>
  </si>
  <si>
    <t>102576</t>
    <phoneticPr fontId="7" type="noConversion"/>
  </si>
  <si>
    <t>https://doi.org/10.1016/j.ribaf.2024.102576</t>
    <phoneticPr fontId="7" type="noConversion"/>
  </si>
  <si>
    <r>
      <rPr>
        <sz val="10"/>
        <color theme="1"/>
        <rFont val="Arial"/>
        <family val="2"/>
      </rPr>
      <t>楊念慈</t>
    </r>
  </si>
  <si>
    <r>
      <t xml:space="preserve">Ko, Kuan-Cheng*; Wang, Anzhi; </t>
    </r>
    <r>
      <rPr>
        <b/>
        <u/>
        <sz val="10"/>
        <color theme="1"/>
        <rFont val="Times New Roman"/>
        <family val="1"/>
      </rPr>
      <t>Yang, Nien-Tzu</t>
    </r>
    <phoneticPr fontId="23" type="noConversion"/>
  </si>
  <si>
    <t>Short-Term Moving Average Distance and the Cross-Section of Stock Returns</t>
  </si>
  <si>
    <t>FINANCIAL ANALYSTS JOURNAL</t>
  </si>
  <si>
    <t>121-141</t>
  </si>
  <si>
    <t>OCT 2</t>
  </si>
  <si>
    <t>0015-198X</t>
  </si>
  <si>
    <t>1938-3312</t>
  </si>
  <si>
    <r>
      <rPr>
        <sz val="10"/>
        <color theme="1"/>
        <rFont val="Arial"/>
        <family val="2"/>
      </rPr>
      <t>廖本源</t>
    </r>
  </si>
  <si>
    <t>Liao, Pen-Yuan*</t>
    <phoneticPr fontId="23" type="noConversion"/>
  </si>
  <si>
    <t>Does organization-based self-esteem moderate the relationships between abusive supervision and work outcomes? The threatened egotism perspective</t>
  </si>
  <si>
    <t>EUROPEAN RESEARCH ON MANAGEMENT AND BUSINESS ECONOMICS</t>
  </si>
  <si>
    <t>MAY-AUG</t>
  </si>
  <si>
    <t>2444-8834</t>
  </si>
  <si>
    <t>2444-8842</t>
  </si>
  <si>
    <r>
      <rPr>
        <sz val="10"/>
        <color theme="1"/>
        <rFont val="Arial"/>
        <family val="2"/>
      </rPr>
      <t>劉康弘</t>
    </r>
  </si>
  <si>
    <r>
      <t xml:space="preserve">Liu, Pin-Ling; Tsai, Chih-Ling; </t>
    </r>
    <r>
      <rPr>
        <b/>
        <u/>
        <sz val="10"/>
        <color theme="1"/>
        <rFont val="Times New Roman"/>
        <family val="1"/>
      </rPr>
      <t>Liu, Kang-Hung</t>
    </r>
    <r>
      <rPr>
        <sz val="10"/>
        <color theme="1"/>
        <rFont val="Times New Roman"/>
        <family val="1"/>
      </rPr>
      <t>; Chang, Chien-Chi*</t>
    </r>
    <phoneticPr fontId="23" type="noConversion"/>
  </si>
  <si>
    <t>AR vs. physical displays: Pharmacists' performance in identifying look-alike drug names</t>
  </si>
  <si>
    <t>INTERNATIONAL JOURNAL OF INDUSTRIAL ERGONOMICS</t>
  </si>
  <si>
    <t>0169-8141</t>
  </si>
  <si>
    <t>1872-8219</t>
  </si>
  <si>
    <r>
      <rPr>
        <sz val="10"/>
        <color theme="1"/>
        <rFont val="微軟正黑體"/>
        <family val="2"/>
        <charset val="136"/>
      </rPr>
      <t>蔡林彤飛</t>
    </r>
  </si>
  <si>
    <t>Tung-Fei Tsai-Lin, Ming-Huei Chen, Hui-Ru Chi, Pei-Shan Chiang</t>
  </si>
  <si>
    <t>The impact of R&amp;D organizational structure on developing technological capabilities and the moderation of R&amp;D slack</t>
    <phoneticPr fontId="7" type="noConversion"/>
  </si>
  <si>
    <t>Journal of Organizational Change Management</t>
    <phoneticPr fontId="7" type="noConversion"/>
  </si>
  <si>
    <t xml:space="preserve"> 158-181</t>
    <phoneticPr fontId="7" type="noConversion"/>
  </si>
  <si>
    <t>0953-4814</t>
    <phoneticPr fontId="7" type="noConversion"/>
  </si>
  <si>
    <t>1758-7816</t>
    <phoneticPr fontId="7" type="noConversion"/>
  </si>
  <si>
    <t>https://www.sciencedirect.com/org/science/article/abs/pii/S095348142400109X</t>
    <phoneticPr fontId="7" type="noConversion"/>
  </si>
  <si>
    <r>
      <rPr>
        <sz val="10"/>
        <color theme="1"/>
        <rFont val="微軟正黑體"/>
        <family val="2"/>
        <charset val="136"/>
      </rPr>
      <t>盧昱蓉</t>
    </r>
  </si>
  <si>
    <r>
      <t xml:space="preserve">Muhammad H., Supatminingsih,T Tahir, T., Guampe, F.A., Huruta,A.D; </t>
    </r>
    <r>
      <rPr>
        <b/>
        <u/>
        <sz val="10"/>
        <color theme="1"/>
        <rFont val="Times New Roman"/>
        <family val="1"/>
      </rPr>
      <t>Carol Yirong Lu</t>
    </r>
    <phoneticPr fontId="7" type="noConversion"/>
  </si>
  <si>
    <t>Sustainable agricultural knowledge-based entrepreneurship literacy in agricultural SMEs: Triple bottom line investigation</t>
    <phoneticPr fontId="7" type="noConversion"/>
  </si>
  <si>
    <t>Journal of Open Innovation: Technology, Market, and Complexity</t>
  </si>
  <si>
    <t>11</t>
    <phoneticPr fontId="7" type="noConversion"/>
  </si>
  <si>
    <t>100466</t>
    <phoneticPr fontId="7" type="noConversion"/>
  </si>
  <si>
    <t>https://doi.org/10.1016/j.joitmc.2025.100466</t>
  </si>
  <si>
    <r>
      <rPr>
        <sz val="10"/>
        <color theme="1"/>
        <rFont val="微軟正黑體"/>
        <family val="2"/>
        <charset val="136"/>
      </rPr>
      <t>盧昱蓉</t>
    </r>
    <phoneticPr fontId="23" type="noConversion"/>
  </si>
  <si>
    <r>
      <t>Suhartanto, Dwi*; Amalia, Fatya Alty; Sumarjan, Norzuwana;</t>
    </r>
    <r>
      <rPr>
        <b/>
        <u/>
        <sz val="10"/>
        <color theme="1"/>
        <rFont val="Times New Roman"/>
        <family val="1"/>
      </rPr>
      <t xml:space="preserve"> Lu, Carol Yirong</t>
    </r>
    <r>
      <rPr>
        <sz val="10"/>
        <color theme="1"/>
        <rFont val="Times New Roman"/>
        <family val="1"/>
      </rPr>
      <t>; Nova, Muhamad</t>
    </r>
    <phoneticPr fontId="23" type="noConversion"/>
  </si>
  <si>
    <t>The art of inclusivity: how sense of community shapes Muslim journeys across Islamic and non-Islamic destinations</t>
  </si>
  <si>
    <t>JOURNAL OF ISLAMIC MARKETING</t>
  </si>
  <si>
    <t>2276-2293</t>
  </si>
  <si>
    <t>OCT 24</t>
  </si>
  <si>
    <t>1759-0833</t>
  </si>
  <si>
    <t>1759-0841</t>
  </si>
  <si>
    <t>經營管理學系 小計</t>
  </si>
  <si>
    <t>SCIE:4、SSCI:8、其他：2</t>
    <phoneticPr fontId="7" type="noConversion"/>
  </si>
  <si>
    <r>
      <rPr>
        <sz val="10"/>
        <color theme="1"/>
        <rFont val="微軟正黑體"/>
        <family val="2"/>
        <charset val="136"/>
      </rPr>
      <t>資訊管理學系</t>
    </r>
  </si>
  <si>
    <r>
      <rPr>
        <sz val="10"/>
        <color theme="1"/>
        <rFont val="微軟正黑體"/>
        <family val="2"/>
        <charset val="136"/>
      </rPr>
      <t>沈俊宏</t>
    </r>
  </si>
  <si>
    <r>
      <t xml:space="preserve">Ching‑Ta Lu, </t>
    </r>
    <r>
      <rPr>
        <b/>
        <u/>
        <sz val="10"/>
        <color theme="1"/>
        <rFont val="Times New Roman"/>
        <family val="1"/>
      </rPr>
      <t>Jun‑Hong Shen*</t>
    </r>
    <r>
      <rPr>
        <sz val="10"/>
        <color theme="1"/>
        <rFont val="Times New Roman"/>
        <family val="1"/>
      </rPr>
      <t>, Aniello Castiglione, Cheng‑Han Chung, Yen‑Yu Lu</t>
    </r>
    <phoneticPr fontId="7" type="noConversion"/>
  </si>
  <si>
    <t>A speech denoising demonstration system using multi‑model deep‑learning neural networks</t>
    <phoneticPr fontId="7" type="noConversion"/>
  </si>
  <si>
    <t>Multimedia Tools and Applications</t>
    <phoneticPr fontId="7" type="noConversion"/>
  </si>
  <si>
    <t>84</t>
    <phoneticPr fontId="7" type="noConversion"/>
  </si>
  <si>
    <t>34795–34817</t>
    <phoneticPr fontId="7" type="noConversion"/>
  </si>
  <si>
    <t xml:space="preserve">SCIE/EI
</t>
    <phoneticPr fontId="7" type="noConversion"/>
  </si>
  <si>
    <t>1380-7501</t>
    <phoneticPr fontId="7" type="noConversion"/>
  </si>
  <si>
    <t>1573-7721</t>
    <phoneticPr fontId="7" type="noConversion"/>
  </si>
  <si>
    <t>https://link.springer.com/article/10.1007/s11042-023-17655-1#citeas</t>
  </si>
  <si>
    <r>
      <rPr>
        <sz val="10"/>
        <color theme="1"/>
        <rFont val="微軟正黑體"/>
        <family val="2"/>
        <charset val="136"/>
      </rPr>
      <t>陳士杰</t>
    </r>
  </si>
  <si>
    <t>Shi-jay Chen</t>
  </si>
  <si>
    <t>A New Fuzzy Number Similarity Measure Based on Quadratic-Mean Operator for Handling Fuzzy Recommendation Problems</t>
    <phoneticPr fontId="7" type="noConversion"/>
  </si>
  <si>
    <t>Journal of Computer and Communications</t>
    <phoneticPr fontId="7" type="noConversion"/>
  </si>
  <si>
    <t>108-124</t>
    <phoneticPr fontId="7" type="noConversion"/>
  </si>
  <si>
    <t>United State</t>
    <phoneticPr fontId="7" type="noConversion"/>
  </si>
  <si>
    <t>2327-5219</t>
    <phoneticPr fontId="7" type="noConversion"/>
  </si>
  <si>
    <t>2327-5227</t>
    <phoneticPr fontId="7" type="noConversion"/>
  </si>
  <si>
    <t>https://www.scirp.org/journal/paperinformation?paperid=140365</t>
  </si>
  <si>
    <r>
      <rPr>
        <sz val="10"/>
        <color theme="1"/>
        <rFont val="微軟正黑體"/>
        <family val="2"/>
        <charset val="136"/>
      </rPr>
      <t>資訊管理學系</t>
    </r>
    <phoneticPr fontId="23" type="noConversion"/>
  </si>
  <si>
    <r>
      <rPr>
        <sz val="10"/>
        <color theme="1"/>
        <rFont val="微軟正黑體"/>
        <family val="2"/>
        <charset val="136"/>
      </rPr>
      <t>陳振東</t>
    </r>
    <phoneticPr fontId="23" type="noConversion"/>
  </si>
  <si>
    <t>Chen, Chen-Tung; Wu, Chen-Hao</t>
  </si>
  <si>
    <t>Exploration of the Critical Factors Influencing the Development of the Metaverse Industry Based on Linguistic Variables</t>
  </si>
  <si>
    <r>
      <rPr>
        <sz val="10"/>
        <color theme="1"/>
        <rFont val="微軟正黑體"/>
        <family val="2"/>
        <charset val="136"/>
      </rPr>
      <t>鄭光廷</t>
    </r>
  </si>
  <si>
    <r>
      <t xml:space="preserve">Shih-Yi Chien*, Yi-Fan Wang, </t>
    </r>
    <r>
      <rPr>
        <b/>
        <u/>
        <sz val="10"/>
        <color theme="1"/>
        <rFont val="Times New Roman"/>
        <family val="1"/>
      </rPr>
      <t>Kuang-Ting Cheng</t>
    </r>
    <r>
      <rPr>
        <sz val="10"/>
        <color theme="1"/>
        <rFont val="Times New Roman"/>
        <family val="1"/>
      </rPr>
      <t>, Yu-Che Chen</t>
    </r>
    <phoneticPr fontId="7" type="noConversion"/>
  </si>
  <si>
    <t>Comparative Study of XAI Perception Between Eastern and Western Cultures.</t>
    <phoneticPr fontId="7" type="noConversion"/>
  </si>
  <si>
    <t>International Journal of Human-Computer Interaction</t>
    <phoneticPr fontId="7" type="noConversion"/>
  </si>
  <si>
    <t>17</t>
    <phoneticPr fontId="7" type="noConversion"/>
  </si>
  <si>
    <t>11192-11208</t>
    <phoneticPr fontId="7" type="noConversion"/>
  </si>
  <si>
    <t>1044-7318</t>
    <phoneticPr fontId="7" type="noConversion"/>
  </si>
  <si>
    <t>1532-7590</t>
    <phoneticPr fontId="7" type="noConversion"/>
  </si>
  <si>
    <t>https://doi.org/10.1080/10447318.2024.2441015</t>
  </si>
  <si>
    <r>
      <rPr>
        <sz val="10"/>
        <color theme="1"/>
        <rFont val="Arial"/>
        <family val="2"/>
      </rPr>
      <t>鄭光廷</t>
    </r>
  </si>
  <si>
    <r>
      <t xml:space="preserve">Chang-Chien, Yu-Ting; </t>
    </r>
    <r>
      <rPr>
        <b/>
        <u/>
        <sz val="10"/>
        <color theme="1"/>
        <rFont val="Times New Roman"/>
        <family val="1"/>
      </rPr>
      <t>Cheng, Kuang-Ting</t>
    </r>
    <r>
      <rPr>
        <sz val="10"/>
        <color theme="1"/>
        <rFont val="Times New Roman"/>
        <family val="1"/>
      </rPr>
      <t>; Hsu, Jack Shih-Chieh*; Huang, Hsieh-Hong</t>
    </r>
    <phoneticPr fontId="23" type="noConversion"/>
  </si>
  <si>
    <t>The thrust and drag forces affecting norm violation in live streaming eCommerce</t>
  </si>
  <si>
    <t>ELECTRONIC COMMERCE RESEARCH AND APPLICATIONS</t>
  </si>
  <si>
    <t>MAR-APR</t>
  </si>
  <si>
    <t>1567-4223</t>
  </si>
  <si>
    <t>1873-7846</t>
  </si>
  <si>
    <r>
      <rPr>
        <sz val="10"/>
        <color theme="1"/>
        <rFont val="微軟正黑體"/>
        <family val="2"/>
        <charset val="136"/>
      </rPr>
      <t>鄭光廷</t>
    </r>
    <r>
      <rPr>
        <sz val="10"/>
        <color theme="1"/>
        <rFont val="Times New Roman"/>
        <family val="1"/>
      </rPr>
      <t>*</t>
    </r>
    <phoneticPr fontId="23" type="noConversion"/>
  </si>
  <si>
    <r>
      <t>Hsu, Jack Shih-Chieh;</t>
    </r>
    <r>
      <rPr>
        <b/>
        <u/>
        <sz val="10"/>
        <color theme="1"/>
        <rFont val="Times New Roman"/>
        <family val="1"/>
      </rPr>
      <t xml:space="preserve"> Cheng, Kuang-Ting*</t>
    </r>
    <r>
      <rPr>
        <sz val="10"/>
        <color theme="1"/>
        <rFont val="Times New Roman"/>
        <family val="1"/>
      </rPr>
      <t>; Li, Yuzhu; Brading, Ryan</t>
    </r>
    <phoneticPr fontId="23" type="noConversion"/>
  </si>
  <si>
    <t>Team resilience capability in information systems development (ISD) project teams</t>
  </si>
  <si>
    <t>TECHNOLOGICAL FORECASTING AND SOCIAL CHANGE</t>
  </si>
  <si>
    <t>0040-1625</t>
  </si>
  <si>
    <t>1873-5509</t>
  </si>
  <si>
    <t>資訊管理學系 小計</t>
  </si>
  <si>
    <t>SCIE:2、SSCI:2、EI：1、其他：1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</si>
</sst>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b/>
      <sz val="18"/>
      <color theme="1"/>
      <name val="Times New Roman"/>
      <family val="1"/>
      <charset val="136"/>
    </font>
    <font>
      <b/>
      <sz val="18"/>
      <color theme="1"/>
      <name val="新細明體"/>
      <family val="1"/>
      <charset val="136"/>
    </font>
    <font>
      <b/>
      <sz val="18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b/>
      <sz val="10"/>
      <color theme="1"/>
      <name val="Times New Roman"/>
      <family val="1"/>
    </font>
    <font>
      <u/>
      <sz val="12"/>
      <color theme="1"/>
      <name val="新細明體"/>
      <family val="1"/>
      <charset val="136"/>
    </font>
    <font>
      <b/>
      <sz val="15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u/>
      <sz val="10"/>
      <color theme="1"/>
      <name val="Times New Roman"/>
      <family val="1"/>
    </font>
    <font>
      <sz val="10"/>
      <color theme="1"/>
      <name val="Times New Roman"/>
      <family val="2"/>
    </font>
    <font>
      <sz val="10"/>
      <color theme="1"/>
      <name val="Times New Roman"/>
      <family val="2"/>
      <charset val="136"/>
    </font>
    <font>
      <sz val="10"/>
      <color theme="1"/>
      <name val="新細明體"/>
      <family val="2"/>
      <charset val="136"/>
    </font>
    <font>
      <sz val="10"/>
      <color theme="1"/>
      <name val="Times New Roman"/>
      <family val="1"/>
      <charset val="136"/>
    </font>
    <font>
      <sz val="9"/>
      <name val="細明體"/>
      <family val="3"/>
      <charset val="136"/>
    </font>
    <font>
      <u/>
      <sz val="10"/>
      <color theme="1"/>
      <name val="Times New Roman"/>
      <family val="1"/>
    </font>
    <font>
      <b/>
      <u/>
      <sz val="10"/>
      <color theme="1"/>
      <name val="微軟正黑體"/>
      <family val="2"/>
      <charset val="136"/>
    </font>
    <font>
      <b/>
      <u/>
      <sz val="10"/>
      <color theme="1"/>
      <name val="Times New Roman"/>
      <family val="2"/>
      <charset val="136"/>
    </font>
    <font>
      <u/>
      <sz val="10"/>
      <color theme="1"/>
      <name val="新細明體"/>
      <family val="1"/>
      <charset val="136"/>
    </font>
    <font>
      <sz val="10"/>
      <color theme="1"/>
      <name val="Arial"/>
      <family val="2"/>
    </font>
    <font>
      <sz val="10"/>
      <color theme="1"/>
      <name val="細明體"/>
      <family val="3"/>
      <charset val="136"/>
    </font>
    <font>
      <b/>
      <sz val="10"/>
      <color theme="1"/>
      <name val="微軟正黑體"/>
      <family val="2"/>
      <charset val="136"/>
    </font>
    <font>
      <sz val="10"/>
      <color theme="1"/>
      <name val="Georgia"/>
      <family val="1"/>
    </font>
    <font>
      <b/>
      <sz val="14"/>
      <color theme="1"/>
      <name val="新細明體"/>
      <family val="1"/>
      <charset val="136"/>
    </font>
    <font>
      <u/>
      <sz val="10"/>
      <color theme="1"/>
      <name val="微軟正黑體"/>
      <family val="2"/>
      <charset val="136"/>
    </font>
    <font>
      <u/>
      <sz val="11"/>
      <color theme="1"/>
      <name val="新細明體"/>
      <family val="1"/>
      <charset val="136"/>
    </font>
    <font>
      <b/>
      <u/>
      <sz val="12"/>
      <color theme="1"/>
      <name val="新細明體"/>
      <family val="1"/>
      <charset val="136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rgb="FFDDEBF7"/>
        <bgColor rgb="FFDDEBF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0" fillId="0" borderId="0" applyNumberFormat="0" applyFont="0" applyBorder="0" applyProtection="0">
      <alignment vertical="center"/>
    </xf>
  </cellStyleXfs>
  <cellXfs count="62">
    <xf numFmtId="0" fontId="0" fillId="0" borderId="0" xfId="0">
      <alignment vertical="center"/>
    </xf>
    <xf numFmtId="49" fontId="8" fillId="0" borderId="0" xfId="0" applyNumberFormat="1" applyFont="1" applyAlignment="1">
      <alignment horizontal="center" vertical="center" wrapText="1"/>
    </xf>
    <xf numFmtId="0" fontId="9" fillId="0" borderId="0" xfId="0" applyFont="1">
      <alignment vertical="center"/>
    </xf>
    <xf numFmtId="0" fontId="11" fillId="2" borderId="1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center" vertical="center" wrapText="1"/>
    </xf>
    <xf numFmtId="0" fontId="12" fillId="0" borderId="0" xfId="0" applyFont="1">
      <alignment vertical="center"/>
    </xf>
    <xf numFmtId="49" fontId="9" fillId="0" borderId="1" xfId="0" applyNumberFormat="1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left" vertical="top" wrapText="1"/>
    </xf>
    <xf numFmtId="49" fontId="15" fillId="0" borderId="1" xfId="1" applyNumberFormat="1" applyFont="1" applyFill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0" fontId="16" fillId="3" borderId="1" xfId="2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49" fontId="17" fillId="3" borderId="1" xfId="0" applyNumberFormat="1" applyFont="1" applyFill="1" applyBorder="1" applyAlignment="1">
      <alignment horizontal="left" vertical="center" wrapText="1"/>
    </xf>
    <xf numFmtId="49" fontId="17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top" wrapText="1"/>
    </xf>
    <xf numFmtId="49" fontId="17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49" fontId="19" fillId="0" borderId="1" xfId="0" applyNumberFormat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center" vertical="top" wrapText="1"/>
    </xf>
    <xf numFmtId="49" fontId="20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49" fontId="18" fillId="0" borderId="1" xfId="0" applyNumberFormat="1" applyFont="1" applyBorder="1" applyAlignment="1">
      <alignment horizontal="left" vertical="top" wrapText="1"/>
    </xf>
    <xf numFmtId="49" fontId="22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4" fillId="0" borderId="1" xfId="1" applyFont="1" applyFill="1" applyBorder="1" applyAlignment="1">
      <alignment horizontal="left" vertical="top" wrapText="1"/>
    </xf>
    <xf numFmtId="49" fontId="26" fillId="0" borderId="1" xfId="0" applyNumberFormat="1" applyFont="1" applyBorder="1" applyAlignment="1">
      <alignment horizontal="left" vertical="top" wrapText="1"/>
    </xf>
    <xf numFmtId="49" fontId="27" fillId="0" borderId="1" xfId="1" applyNumberFormat="1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49" fontId="32" fillId="3" borderId="1" xfId="0" applyNumberFormat="1" applyFont="1" applyFill="1" applyBorder="1" applyAlignment="1">
      <alignment horizontal="center" vertical="center" wrapText="1"/>
    </xf>
    <xf numFmtId="49" fontId="32" fillId="3" borderId="1" xfId="0" applyNumberFormat="1" applyFont="1" applyFill="1" applyBorder="1" applyAlignment="1">
      <alignment horizontal="left" vertical="center" wrapText="1"/>
    </xf>
    <xf numFmtId="0" fontId="32" fillId="3" borderId="1" xfId="2" applyFont="1" applyFill="1" applyBorder="1" applyAlignment="1">
      <alignment horizontal="left" vertical="center"/>
    </xf>
    <xf numFmtId="49" fontId="32" fillId="0" borderId="0" xfId="0" applyNumberFormat="1" applyFont="1" applyAlignment="1">
      <alignment horizontal="center" vertical="center" wrapText="1"/>
    </xf>
    <xf numFmtId="49" fontId="32" fillId="0" borderId="0" xfId="0" applyNumberFormat="1" applyFont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0" fontId="8" fillId="0" borderId="1" xfId="0" quotePrefix="1" applyFont="1" applyBorder="1" applyAlignment="1">
      <alignment horizontal="left" vertical="top" wrapText="1"/>
    </xf>
    <xf numFmtId="49" fontId="34" fillId="0" borderId="1" xfId="1" applyNumberFormat="1" applyFont="1" applyFill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49" fontId="21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/>
    </xf>
    <xf numFmtId="49" fontId="8" fillId="0" borderId="1" xfId="0" quotePrefix="1" applyNumberFormat="1" applyFont="1" applyBorder="1" applyAlignment="1">
      <alignment horizontal="left" vertical="top" wrapText="1"/>
    </xf>
    <xf numFmtId="0" fontId="15" fillId="0" borderId="1" xfId="1" applyFont="1" applyBorder="1" applyAlignment="1">
      <alignment horizontal="left" vertical="center" wrapText="1"/>
    </xf>
    <xf numFmtId="49" fontId="36" fillId="0" borderId="0" xfId="0" applyNumberFormat="1" applyFont="1" applyAlignment="1">
      <alignment horizontal="center" vertical="center" wrapText="1"/>
    </xf>
    <xf numFmtId="49" fontId="36" fillId="0" borderId="0" xfId="0" applyNumberFormat="1" applyFont="1" applyAlignment="1">
      <alignment horizontal="left" vertical="center" wrapText="1"/>
    </xf>
    <xf numFmtId="49" fontId="36" fillId="0" borderId="0" xfId="0" applyNumberFormat="1" applyFont="1" applyAlignment="1">
      <alignment horizontal="center" wrapText="1"/>
    </xf>
    <xf numFmtId="49" fontId="3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</cellXfs>
  <cellStyles count="3">
    <cellStyle name="一般" xfId="0" builtinId="0"/>
    <cellStyle name="一般 2" xfId="2" xr:uid="{797BC33B-8F48-43AF-8AA7-B91F54D0EA5A}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ciencedirect.com/science/article/pii/S0169433224020002" TargetMode="External"/><Relationship Id="rId18" Type="http://schemas.openxmlformats.org/officeDocument/2006/relationships/hyperlink" Target="https://doi.org/10.1093/jom/ufaf047" TargetMode="External"/><Relationship Id="rId26" Type="http://schemas.openxmlformats.org/officeDocument/2006/relationships/hyperlink" Target="https://ieeexplore.ieee.org/stamp/stamp.jsp?tp=&amp;arnumber=11072360" TargetMode="External"/><Relationship Id="rId3" Type="http://schemas.openxmlformats.org/officeDocument/2006/relationships/hyperlink" Target="https://www.rcis.ro/en/current-issue/3315-the-particular-and-universal-in-cross-cultural-curricula-in-general-education-a-comparative-study-of-students-intercultural-sensitivity.html" TargetMode="External"/><Relationship Id="rId21" Type="http://schemas.openxmlformats.org/officeDocument/2006/relationships/hyperlink" Target="https://doi.org/10.1016/j.matchemphys.2024.130166" TargetMode="External"/><Relationship Id="rId34" Type="http://schemas.openxmlformats.org/officeDocument/2006/relationships/hyperlink" Target="https://doi.org/10.1016/j.ijleo.2025.172314" TargetMode="External"/><Relationship Id="rId7" Type="http://schemas.openxmlformats.org/officeDocument/2006/relationships/hyperlink" Target="https://www.airitilibrary.com/Article/Detail/P20130308005-N202512020011-00004" TargetMode="External"/><Relationship Id="rId12" Type="http://schemas.openxmlformats.org/officeDocument/2006/relationships/hyperlink" Target="https://www.airitilibrary.com/Article/Detail/1017091x-N202510140003-00004" TargetMode="External"/><Relationship Id="rId17" Type="http://schemas.openxmlformats.org/officeDocument/2006/relationships/hyperlink" Target="https://doi.org/10.3390/mi16030342" TargetMode="External"/><Relationship Id="rId25" Type="http://schemas.openxmlformats.org/officeDocument/2006/relationships/hyperlink" Target="https://www.airitilibrary.com/Article/Detail/P20200518001-N202511010023-00004" TargetMode="External"/><Relationship Id="rId33" Type="http://schemas.openxmlformats.org/officeDocument/2006/relationships/hyperlink" Target="https://doi.org/10.1007/s10209-025-01289-1" TargetMode="External"/><Relationship Id="rId2" Type="http://schemas.openxmlformats.org/officeDocument/2006/relationships/hyperlink" Target="https://doi.org/10.7759/cureus.90436" TargetMode="External"/><Relationship Id="rId16" Type="http://schemas.openxmlformats.org/officeDocument/2006/relationships/hyperlink" Target="https://www.materialsnet.com.tw/magazine/Magazine.aspx?pid=2392" TargetMode="External"/><Relationship Id="rId20" Type="http://schemas.openxmlformats.org/officeDocument/2006/relationships/hyperlink" Target="https://www.sciencedirect.com/science/article/pii/S0255270124004276" TargetMode="External"/><Relationship Id="rId29" Type="http://schemas.openxmlformats.org/officeDocument/2006/relationships/hyperlink" Target="https://doi.org/10.1002/bse.4066" TargetMode="External"/><Relationship Id="rId1" Type="http://schemas.openxmlformats.org/officeDocument/2006/relationships/hyperlink" Target="https://www.airitilibrary.com/Article/Detail/18133754-N202601300006-00003" TargetMode="External"/><Relationship Id="rId6" Type="http://schemas.openxmlformats.org/officeDocument/2006/relationships/hyperlink" Target="https://www.airitilibrary.com/Publication/Information?publicationID=18164692&amp;type=%E6%9C%9F%E5%88%8A&amp;tabName=2&amp;publisherID=389&amp;SessionID=" TargetMode="External"/><Relationship Id="rId11" Type="http://schemas.openxmlformats.org/officeDocument/2006/relationships/hyperlink" Target="https://doi.org/10.1016/j.cbpc.2024.110067" TargetMode="External"/><Relationship Id="rId24" Type="http://schemas.openxmlformats.org/officeDocument/2006/relationships/hyperlink" Target="https://www.airitilibrary.com/Article/Detail/1680435x-N202601310016-00003" TargetMode="External"/><Relationship Id="rId32" Type="http://schemas.openxmlformats.org/officeDocument/2006/relationships/hyperlink" Target="https://www.sciencedirect.com/org/science/article/abs/pii/S095348142400109X" TargetMode="External"/><Relationship Id="rId5" Type="http://schemas.openxmlformats.org/officeDocument/2006/relationships/hyperlink" Target="https://liberal.nutn.edu.tw/userfiles/59%E4%BA%BA%E6%96%87-%E7%AC%AC%E4%B8%89%E7%AF%87.pdf" TargetMode="External"/><Relationship Id="rId15" Type="http://schemas.openxmlformats.org/officeDocument/2006/relationships/hyperlink" Target="https://www.airitilibrary.com/Article/Detail/10195440-N202507160011-00008" TargetMode="External"/><Relationship Id="rId23" Type="http://schemas.openxmlformats.org/officeDocument/2006/relationships/hyperlink" Target="https://www.airitilibrary.com/Article/Detail/10163212-N202511050012-00006" TargetMode="External"/><Relationship Id="rId28" Type="http://schemas.openxmlformats.org/officeDocument/2006/relationships/hyperlink" Target="https://iopscience.iop.org/article/10.1088/1742-6596/3094/1/012045" TargetMode="External"/><Relationship Id="rId10" Type="http://schemas.openxmlformats.org/officeDocument/2006/relationships/hyperlink" Target="https://www.airitilibrary.com/Article/Detail/10155856-N202601150005-00011" TargetMode="External"/><Relationship Id="rId19" Type="http://schemas.openxmlformats.org/officeDocument/2006/relationships/hyperlink" Target="https://www.sciencedirect.com/science/article/pii/S037847542400377X" TargetMode="External"/><Relationship Id="rId31" Type="http://schemas.openxmlformats.org/officeDocument/2006/relationships/hyperlink" Target="https://doi.org/10.1016/j.joitmc.2025.100466" TargetMode="External"/><Relationship Id="rId4" Type="http://schemas.openxmlformats.org/officeDocument/2006/relationships/hyperlink" Target="https://www.airitilibrary.com/Article/Detail/19911629-N202512250008-00006" TargetMode="External"/><Relationship Id="rId9" Type="http://schemas.openxmlformats.org/officeDocument/2006/relationships/hyperlink" Target="https://twc1953.aerc.org.tw/doi/10.6937/TWC.202503_73(1).0004.pdf" TargetMode="External"/><Relationship Id="rId14" Type="http://schemas.openxmlformats.org/officeDocument/2006/relationships/hyperlink" Target="https://www.sciencedirect.com/science/article/pii/S0169433224027843" TargetMode="External"/><Relationship Id="rId22" Type="http://schemas.openxmlformats.org/officeDocument/2006/relationships/hyperlink" Target="https://www.airitilibrary.com/Article/Detail/10196129-N202505240003-00003" TargetMode="External"/><Relationship Id="rId27" Type="http://schemas.openxmlformats.org/officeDocument/2006/relationships/hyperlink" Target="https://doi.org/10.3390/pr13010068" TargetMode="External"/><Relationship Id="rId30" Type="http://schemas.openxmlformats.org/officeDocument/2006/relationships/hyperlink" Target="https://doi.org/10.1016/j.ribaf.2024.102576" TargetMode="External"/><Relationship Id="rId8" Type="http://schemas.openxmlformats.org/officeDocument/2006/relationships/hyperlink" Target="https://www.airitilibrary.com/Article/Detail/P20170110001-N202512240008-00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FB3D3-CE46-414F-B70E-92C45CC928D0}">
  <dimension ref="A1:HG257"/>
  <sheetViews>
    <sheetView tabSelected="1" workbookViewId="0">
      <selection activeCell="L27" sqref="L27"/>
    </sheetView>
  </sheetViews>
  <sheetFormatPr defaultColWidth="9" defaultRowHeight="13.2" x14ac:dyDescent="0.25"/>
  <cols>
    <col min="1" max="1" width="5.6640625" style="1" customWidth="1"/>
    <col min="2" max="2" width="8.33203125" style="1" customWidth="1"/>
    <col min="3" max="3" width="16.21875" style="1" customWidth="1"/>
    <col min="4" max="4" width="15.44140625" style="57" customWidth="1"/>
    <col min="5" max="5" width="26.109375" style="1" customWidth="1"/>
    <col min="6" max="6" width="37.109375" style="1" customWidth="1"/>
    <col min="7" max="7" width="22" style="1" customWidth="1"/>
    <col min="8" max="9" width="10" style="1" bestFit="1" customWidth="1"/>
    <col min="10" max="10" width="17.109375" style="1" customWidth="1"/>
    <col min="11" max="11" width="7.44140625" style="1" bestFit="1" customWidth="1"/>
    <col min="12" max="12" width="6.109375" style="1" bestFit="1" customWidth="1"/>
    <col min="13" max="13" width="11.21875" style="58" bestFit="1" customWidth="1"/>
    <col min="14" max="14" width="16.6640625" style="1" bestFit="1" customWidth="1"/>
    <col min="15" max="15" width="13.44140625" style="1" customWidth="1"/>
    <col min="16" max="16" width="15" style="59" customWidth="1"/>
    <col min="17" max="17" width="9.77734375" style="1" bestFit="1" customWidth="1"/>
    <col min="18" max="18" width="11.33203125" style="1" customWidth="1"/>
    <col min="19" max="19" width="9.33203125" style="1" bestFit="1" customWidth="1"/>
    <col min="20" max="20" width="10.44140625" style="1" bestFit="1" customWidth="1"/>
    <col min="21" max="21" width="18.33203125" style="1" customWidth="1"/>
    <col min="22" max="159" width="9" style="1"/>
    <col min="160" max="160" width="9.44140625" style="1" bestFit="1" customWidth="1"/>
    <col min="161" max="161" width="8.33203125" style="1" customWidth="1"/>
    <col min="162" max="162" width="11.21875" style="1" customWidth="1"/>
    <col min="163" max="163" width="8.77734375" style="1" customWidth="1"/>
    <col min="164" max="164" width="26.109375" style="1" customWidth="1"/>
    <col min="165" max="165" width="28.109375" style="1" customWidth="1"/>
    <col min="166" max="166" width="33.77734375" style="1" bestFit="1" customWidth="1"/>
    <col min="167" max="168" width="10" style="1" bestFit="1" customWidth="1"/>
    <col min="169" max="169" width="10.21875" style="1" bestFit="1" customWidth="1"/>
    <col min="170" max="171" width="7.44140625" style="1" bestFit="1" customWidth="1"/>
    <col min="172" max="172" width="8" style="1" bestFit="1" customWidth="1"/>
    <col min="173" max="173" width="3.88671875" style="1" bestFit="1" customWidth="1"/>
    <col min="174" max="174" width="4.77734375" style="1" bestFit="1" customWidth="1"/>
    <col min="175" max="175" width="6.109375" style="1" bestFit="1" customWidth="1"/>
    <col min="176" max="176" width="5.77734375" style="1" bestFit="1" customWidth="1"/>
    <col min="177" max="177" width="5.109375" style="1" bestFit="1" customWidth="1"/>
    <col min="178" max="178" width="2.88671875" style="1" bestFit="1" customWidth="1"/>
    <col min="179" max="179" width="6" style="1" bestFit="1" customWidth="1"/>
    <col min="180" max="180" width="10.33203125" style="1" bestFit="1" customWidth="1"/>
    <col min="181" max="181" width="12.77734375" style="1" bestFit="1" customWidth="1"/>
    <col min="182" max="182" width="9.88671875" style="1" bestFit="1" customWidth="1"/>
    <col min="183" max="183" width="13.44140625" style="1" bestFit="1" customWidth="1"/>
    <col min="184" max="185" width="5.44140625" style="1" bestFit="1" customWidth="1"/>
    <col min="186" max="186" width="10" style="1" bestFit="1" customWidth="1"/>
    <col min="187" max="187" width="10.21875" style="1" bestFit="1" customWidth="1"/>
    <col min="188" max="188" width="8.33203125" style="1" bestFit="1" customWidth="1"/>
    <col min="189" max="189" width="11.6640625" style="1" bestFit="1" customWidth="1"/>
    <col min="190" max="190" width="20.44140625" style="1" bestFit="1" customWidth="1"/>
    <col min="191" max="191" width="9.109375" style="1" bestFit="1" customWidth="1"/>
    <col min="192" max="192" width="8" style="1" bestFit="1" customWidth="1"/>
    <col min="193" max="193" width="15" style="1" customWidth="1"/>
    <col min="194" max="194" width="8.6640625" style="1" bestFit="1" customWidth="1"/>
    <col min="195" max="16384" width="9" style="1"/>
  </cols>
  <sheetData>
    <row r="1" spans="1:215" s="2" customFormat="1" ht="22.8" x14ac:dyDescent="0.3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</row>
    <row r="2" spans="1:215" s="6" customFormat="1" ht="71.40000000000000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</row>
    <row r="3" spans="1:215" s="10" customFormat="1" ht="32.4" x14ac:dyDescent="0.3">
      <c r="A3" s="7"/>
      <c r="B3" s="8" t="s">
        <v>22</v>
      </c>
      <c r="C3" s="8" t="s">
        <v>23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</row>
    <row r="4" spans="1:215" s="17" customFormat="1" ht="21" x14ac:dyDescent="0.3">
      <c r="A4" s="11"/>
      <c r="B4" s="12"/>
      <c r="C4" s="13" t="s">
        <v>24</v>
      </c>
      <c r="D4" s="12"/>
      <c r="E4" s="12"/>
      <c r="F4" s="14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</row>
    <row r="5" spans="1:215" s="22" customFormat="1" ht="66" x14ac:dyDescent="0.3">
      <c r="A5" s="18" t="s">
        <v>25</v>
      </c>
      <c r="B5" s="19" t="s">
        <v>26</v>
      </c>
      <c r="C5" s="20" t="s">
        <v>27</v>
      </c>
      <c r="D5" s="20" t="s">
        <v>28</v>
      </c>
      <c r="E5" s="20" t="s">
        <v>29</v>
      </c>
      <c r="F5" s="20" t="s">
        <v>30</v>
      </c>
      <c r="G5" s="20" t="s">
        <v>31</v>
      </c>
      <c r="H5" s="20" t="s">
        <v>32</v>
      </c>
      <c r="I5" s="20" t="s">
        <v>33</v>
      </c>
      <c r="J5" s="20" t="s">
        <v>34</v>
      </c>
      <c r="K5" s="20" t="s">
        <v>35</v>
      </c>
      <c r="L5" s="20" t="s">
        <v>36</v>
      </c>
      <c r="M5" s="20" t="s">
        <v>37</v>
      </c>
      <c r="N5" s="20"/>
      <c r="O5" s="20" t="s">
        <v>38</v>
      </c>
      <c r="P5" s="20" t="s">
        <v>39</v>
      </c>
      <c r="Q5" s="20"/>
      <c r="R5" s="20" t="s">
        <v>40</v>
      </c>
      <c r="S5" s="20"/>
      <c r="T5" s="20" t="s">
        <v>41</v>
      </c>
      <c r="U5" s="21" t="s">
        <v>42</v>
      </c>
    </row>
    <row r="6" spans="1:215" s="17" customFormat="1" ht="21" x14ac:dyDescent="0.3">
      <c r="A6" s="11"/>
      <c r="B6" s="12"/>
      <c r="C6" s="13" t="s">
        <v>43</v>
      </c>
      <c r="D6" s="12"/>
      <c r="E6" s="12"/>
      <c r="F6" s="14" t="s">
        <v>44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5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</row>
    <row r="7" spans="1:215" s="10" customFormat="1" ht="16.2" x14ac:dyDescent="0.3">
      <c r="A7" s="7"/>
      <c r="B7" s="8" t="s">
        <v>22</v>
      </c>
      <c r="C7" s="8" t="s">
        <v>45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</row>
    <row r="8" spans="1:215" s="17" customFormat="1" ht="21" x14ac:dyDescent="0.3">
      <c r="A8" s="11"/>
      <c r="B8" s="12"/>
      <c r="C8" s="13" t="s">
        <v>46</v>
      </c>
      <c r="D8" s="12"/>
      <c r="E8" s="12"/>
      <c r="F8" s="14" t="s">
        <v>47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</row>
    <row r="9" spans="1:215" s="22" customFormat="1" ht="16.2" x14ac:dyDescent="0.3">
      <c r="A9" s="18"/>
      <c r="B9" s="19" t="s">
        <v>48</v>
      </c>
      <c r="C9" s="23" t="s">
        <v>49</v>
      </c>
      <c r="D9" s="20"/>
      <c r="E9" s="20"/>
      <c r="F9" s="24"/>
      <c r="G9" s="20"/>
      <c r="H9" s="20"/>
      <c r="I9" s="20"/>
      <c r="J9" s="20"/>
      <c r="K9" s="20"/>
      <c r="L9" s="20"/>
      <c r="M9" s="19"/>
      <c r="N9" s="20"/>
      <c r="O9" s="20"/>
      <c r="P9" s="20"/>
      <c r="Q9" s="20"/>
      <c r="R9" s="20"/>
      <c r="S9" s="20"/>
      <c r="T9" s="20"/>
      <c r="U9" s="9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</row>
    <row r="10" spans="1:215" s="17" customFormat="1" ht="21" x14ac:dyDescent="0.3">
      <c r="A10" s="11"/>
      <c r="B10" s="12"/>
      <c r="C10" s="13" t="s">
        <v>50</v>
      </c>
      <c r="D10" s="12"/>
      <c r="E10" s="12"/>
      <c r="F10" s="14" t="s">
        <v>47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5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</row>
    <row r="11" spans="1:215" s="22" customFormat="1" ht="158.4" x14ac:dyDescent="0.3">
      <c r="A11" s="18" t="s">
        <v>25</v>
      </c>
      <c r="B11" s="19" t="s">
        <v>48</v>
      </c>
      <c r="C11" s="20" t="s">
        <v>51</v>
      </c>
      <c r="D11" s="20" t="s">
        <v>52</v>
      </c>
      <c r="E11" s="26" t="s">
        <v>53</v>
      </c>
      <c r="F11" s="20" t="s">
        <v>54</v>
      </c>
      <c r="G11" s="20" t="s">
        <v>55</v>
      </c>
      <c r="H11" s="20" t="s">
        <v>56</v>
      </c>
      <c r="I11" s="20"/>
      <c r="J11" s="20" t="s">
        <v>57</v>
      </c>
      <c r="K11" s="20" t="s">
        <v>35</v>
      </c>
      <c r="L11" s="20" t="s">
        <v>58</v>
      </c>
      <c r="M11" s="27" t="s">
        <v>59</v>
      </c>
      <c r="N11" s="20"/>
      <c r="O11" s="20" t="s">
        <v>38</v>
      </c>
      <c r="P11" s="20" t="s">
        <v>60</v>
      </c>
      <c r="Q11" s="20"/>
      <c r="R11" s="20" t="s">
        <v>61</v>
      </c>
      <c r="S11" s="20"/>
      <c r="T11" s="20" t="s">
        <v>41</v>
      </c>
      <c r="U11" s="21" t="s">
        <v>62</v>
      </c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</row>
    <row r="12" spans="1:215" s="22" customFormat="1" ht="53.4" x14ac:dyDescent="0.3">
      <c r="A12" s="18" t="s">
        <v>63</v>
      </c>
      <c r="B12" s="19" t="s">
        <v>48</v>
      </c>
      <c r="C12" s="20" t="s">
        <v>51</v>
      </c>
      <c r="D12" s="20" t="s">
        <v>52</v>
      </c>
      <c r="E12" s="20" t="s">
        <v>53</v>
      </c>
      <c r="F12" s="20" t="s">
        <v>64</v>
      </c>
      <c r="G12" s="20" t="s">
        <v>65</v>
      </c>
      <c r="H12" s="20" t="s">
        <v>66</v>
      </c>
      <c r="I12" s="20" t="s">
        <v>25</v>
      </c>
      <c r="J12" s="20" t="s">
        <v>67</v>
      </c>
      <c r="K12" s="20" t="s">
        <v>35</v>
      </c>
      <c r="L12" s="20" t="s">
        <v>68</v>
      </c>
      <c r="M12" s="19" t="s">
        <v>69</v>
      </c>
      <c r="N12" s="20"/>
      <c r="O12" s="20" t="s">
        <v>38</v>
      </c>
      <c r="P12" s="20" t="s">
        <v>39</v>
      </c>
      <c r="Q12" s="20"/>
      <c r="R12" s="20"/>
      <c r="S12" s="20"/>
      <c r="T12" s="20" t="s">
        <v>41</v>
      </c>
      <c r="U12" s="20" t="s">
        <v>70</v>
      </c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</row>
    <row r="13" spans="1:215" s="22" customFormat="1" ht="81" x14ac:dyDescent="0.3">
      <c r="A13" s="18" t="s">
        <v>33</v>
      </c>
      <c r="B13" s="19" t="s">
        <v>48</v>
      </c>
      <c r="C13" s="20" t="s">
        <v>51</v>
      </c>
      <c r="D13" s="20" t="s">
        <v>52</v>
      </c>
      <c r="E13" s="20" t="s">
        <v>52</v>
      </c>
      <c r="F13" s="24" t="s">
        <v>71</v>
      </c>
      <c r="G13" s="20" t="s">
        <v>72</v>
      </c>
      <c r="H13" s="20"/>
      <c r="I13" s="20" t="s">
        <v>73</v>
      </c>
      <c r="J13" s="20" t="s">
        <v>74</v>
      </c>
      <c r="K13" s="20" t="s">
        <v>35</v>
      </c>
      <c r="L13" s="20" t="s">
        <v>75</v>
      </c>
      <c r="M13" s="19" t="s">
        <v>69</v>
      </c>
      <c r="N13" s="20"/>
      <c r="O13" s="20" t="s">
        <v>38</v>
      </c>
      <c r="P13" s="20"/>
      <c r="Q13" s="20"/>
      <c r="R13" s="20" t="s">
        <v>76</v>
      </c>
      <c r="S13" s="20"/>
      <c r="T13" s="20" t="s">
        <v>77</v>
      </c>
      <c r="U13" s="9" t="s">
        <v>78</v>
      </c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</row>
    <row r="14" spans="1:215" s="17" customFormat="1" ht="21" x14ac:dyDescent="0.3">
      <c r="A14" s="11"/>
      <c r="B14" s="12"/>
      <c r="C14" s="13" t="s">
        <v>79</v>
      </c>
      <c r="D14" s="12"/>
      <c r="E14" s="12"/>
      <c r="F14" s="14" t="s">
        <v>80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5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</row>
    <row r="15" spans="1:215" s="22" customFormat="1" ht="52.8" x14ac:dyDescent="0.3">
      <c r="A15" s="28">
        <v>1</v>
      </c>
      <c r="B15" s="29" t="s">
        <v>81</v>
      </c>
      <c r="C15" s="29" t="s">
        <v>82</v>
      </c>
      <c r="D15" s="29" t="s">
        <v>83</v>
      </c>
      <c r="E15" s="30" t="s">
        <v>84</v>
      </c>
      <c r="F15" s="29" t="s">
        <v>85</v>
      </c>
      <c r="G15" s="29" t="s">
        <v>86</v>
      </c>
      <c r="H15" s="29">
        <v>20</v>
      </c>
      <c r="I15" s="29">
        <v>6</v>
      </c>
      <c r="J15" s="29" t="s">
        <v>87</v>
      </c>
      <c r="K15" s="29">
        <v>2025</v>
      </c>
      <c r="L15" s="29" t="s">
        <v>88</v>
      </c>
      <c r="M15" s="29" t="s">
        <v>89</v>
      </c>
      <c r="N15" s="29"/>
      <c r="O15" s="29"/>
      <c r="P15" s="29" t="s">
        <v>91</v>
      </c>
      <c r="Q15" s="29"/>
      <c r="R15" s="29" t="s">
        <v>92</v>
      </c>
      <c r="S15" s="29" t="s">
        <v>93</v>
      </c>
      <c r="T15" s="29" t="s">
        <v>94</v>
      </c>
      <c r="U15" s="29" t="str">
        <f>HYPERLINK("http://dx.doi.org/10.1080/17483107.2025.2462170","http://dx.doi.org/10.1080/17483107.2025.2462170")</f>
        <v>http://dx.doi.org/10.1080/17483107.2025.2462170</v>
      </c>
    </row>
    <row r="16" spans="1:215" s="22" customFormat="1" ht="48.6" x14ac:dyDescent="0.3">
      <c r="A16" s="18" t="s">
        <v>63</v>
      </c>
      <c r="B16" s="29" t="s">
        <v>81</v>
      </c>
      <c r="C16" s="20" t="s">
        <v>95</v>
      </c>
      <c r="D16" s="24" t="s">
        <v>96</v>
      </c>
      <c r="E16" s="20" t="s">
        <v>97</v>
      </c>
      <c r="F16" s="20" t="s">
        <v>98</v>
      </c>
      <c r="G16" s="20" t="s">
        <v>99</v>
      </c>
      <c r="H16" s="20" t="s">
        <v>100</v>
      </c>
      <c r="I16" s="20"/>
      <c r="J16" s="20" t="s">
        <v>101</v>
      </c>
      <c r="K16" s="20" t="s">
        <v>102</v>
      </c>
      <c r="L16" s="20" t="s">
        <v>103</v>
      </c>
      <c r="M16" s="20" t="s">
        <v>104</v>
      </c>
      <c r="N16" s="20"/>
      <c r="O16" s="20" t="s">
        <v>38</v>
      </c>
      <c r="P16" s="20" t="s">
        <v>105</v>
      </c>
      <c r="Q16" s="20"/>
      <c r="R16" s="20" t="s">
        <v>106</v>
      </c>
      <c r="S16" s="20" t="s">
        <v>107</v>
      </c>
      <c r="T16" s="20" t="s">
        <v>41</v>
      </c>
      <c r="U16" s="9" t="s">
        <v>108</v>
      </c>
    </row>
    <row r="17" spans="1:215" s="22" customFormat="1" ht="39.6" x14ac:dyDescent="0.3">
      <c r="A17" s="28">
        <v>3</v>
      </c>
      <c r="B17" s="29" t="s">
        <v>81</v>
      </c>
      <c r="C17" s="29" t="s">
        <v>82</v>
      </c>
      <c r="D17" s="29" t="s">
        <v>109</v>
      </c>
      <c r="E17" s="29" t="s">
        <v>110</v>
      </c>
      <c r="F17" s="29" t="s">
        <v>111</v>
      </c>
      <c r="G17" s="29" t="s">
        <v>112</v>
      </c>
      <c r="H17" s="29">
        <v>43</v>
      </c>
      <c r="I17" s="29">
        <v>5</v>
      </c>
      <c r="J17" s="29" t="s">
        <v>113</v>
      </c>
      <c r="K17" s="29">
        <v>2025</v>
      </c>
      <c r="L17" s="29" t="s">
        <v>114</v>
      </c>
      <c r="M17" s="29" t="s">
        <v>89</v>
      </c>
      <c r="N17" s="29"/>
      <c r="O17" s="29"/>
      <c r="P17" s="29" t="s">
        <v>116</v>
      </c>
      <c r="Q17" s="29"/>
      <c r="R17" s="29" t="s">
        <v>117</v>
      </c>
      <c r="S17" s="29" t="s">
        <v>118</v>
      </c>
      <c r="T17" s="29" t="s">
        <v>94</v>
      </c>
      <c r="U17" s="29" t="str">
        <f>HYPERLINK("http://dx.doi.org/10.1108/EL-05-2025-0168","http://dx.doi.org/10.1108/EL-05-2025-0168")</f>
        <v>http://dx.doi.org/10.1108/EL-05-2025-0168</v>
      </c>
    </row>
    <row r="18" spans="1:215" s="22" customFormat="1" ht="39.6" x14ac:dyDescent="0.3">
      <c r="A18" s="28">
        <v>4</v>
      </c>
      <c r="B18" s="29" t="s">
        <v>81</v>
      </c>
      <c r="C18" s="29" t="s">
        <v>82</v>
      </c>
      <c r="D18" s="31" t="s">
        <v>119</v>
      </c>
      <c r="E18" s="29" t="s">
        <v>120</v>
      </c>
      <c r="F18" s="29" t="s">
        <v>121</v>
      </c>
      <c r="G18" s="29" t="s">
        <v>122</v>
      </c>
      <c r="H18" s="29">
        <v>15</v>
      </c>
      <c r="I18" s="29">
        <v>16</v>
      </c>
      <c r="J18" s="29" t="s">
        <v>123</v>
      </c>
      <c r="K18" s="29">
        <v>2025</v>
      </c>
      <c r="L18" s="29" t="s">
        <v>124</v>
      </c>
      <c r="M18" s="29" t="s">
        <v>125</v>
      </c>
      <c r="N18" s="29"/>
      <c r="O18" s="20" t="s">
        <v>126</v>
      </c>
      <c r="P18" s="29" t="s">
        <v>128</v>
      </c>
      <c r="Q18" s="29"/>
      <c r="R18" s="29" t="s">
        <v>129</v>
      </c>
      <c r="S18" s="29" t="s">
        <v>130</v>
      </c>
      <c r="T18" s="29" t="s">
        <v>94</v>
      </c>
      <c r="U18" s="29" t="str">
        <f>HYPERLINK("http://dx.doi.org/10.3390/app15169039","http://dx.doi.org/10.3390/app15169039")</f>
        <v>http://dx.doi.org/10.3390/app15169039</v>
      </c>
    </row>
    <row r="19" spans="1:215" s="22" customFormat="1" ht="79.2" x14ac:dyDescent="0.3">
      <c r="A19" s="28">
        <v>5</v>
      </c>
      <c r="B19" s="29" t="s">
        <v>81</v>
      </c>
      <c r="C19" s="29" t="s">
        <v>82</v>
      </c>
      <c r="D19" s="29" t="s">
        <v>131</v>
      </c>
      <c r="E19" s="29" t="s">
        <v>132</v>
      </c>
      <c r="F19" s="29" t="s">
        <v>133</v>
      </c>
      <c r="G19" s="29" t="s">
        <v>134</v>
      </c>
      <c r="H19" s="29">
        <v>17</v>
      </c>
      <c r="I19" s="29">
        <v>8</v>
      </c>
      <c r="J19" s="29" t="s">
        <v>135</v>
      </c>
      <c r="K19" s="29" t="s">
        <v>136</v>
      </c>
      <c r="L19" s="29"/>
      <c r="M19" s="32" t="s">
        <v>138</v>
      </c>
      <c r="N19" s="29"/>
      <c r="O19" s="29"/>
      <c r="P19" s="29" t="s">
        <v>91</v>
      </c>
      <c r="Q19" s="29"/>
      <c r="R19" s="29" t="s">
        <v>139</v>
      </c>
      <c r="S19" s="29" t="s">
        <v>129</v>
      </c>
      <c r="T19" s="29"/>
      <c r="U19" s="33" t="s">
        <v>140</v>
      </c>
    </row>
    <row r="20" spans="1:215" s="17" customFormat="1" ht="21" x14ac:dyDescent="0.3">
      <c r="A20" s="11"/>
      <c r="B20" s="12"/>
      <c r="C20" s="13" t="s">
        <v>141</v>
      </c>
      <c r="D20" s="12"/>
      <c r="E20" s="12"/>
      <c r="F20" s="14" t="s">
        <v>142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</row>
    <row r="21" spans="1:215" s="22" customFormat="1" ht="52.8" x14ac:dyDescent="0.3">
      <c r="A21" s="28">
        <v>1</v>
      </c>
      <c r="B21" s="29" t="s">
        <v>81</v>
      </c>
      <c r="C21" s="29" t="s">
        <v>143</v>
      </c>
      <c r="D21" s="29" t="s">
        <v>144</v>
      </c>
      <c r="E21" s="29" t="s">
        <v>145</v>
      </c>
      <c r="F21" s="29" t="s">
        <v>146</v>
      </c>
      <c r="G21" s="29" t="s">
        <v>147</v>
      </c>
      <c r="H21" s="29">
        <v>83</v>
      </c>
      <c r="I21" s="29" t="s">
        <v>129</v>
      </c>
      <c r="J21" s="29">
        <v>102904</v>
      </c>
      <c r="K21" s="29">
        <v>2025</v>
      </c>
      <c r="L21" s="29" t="s">
        <v>148</v>
      </c>
      <c r="M21" s="29" t="s">
        <v>89</v>
      </c>
      <c r="N21" s="29"/>
      <c r="O21" s="29"/>
      <c r="P21" s="29" t="s">
        <v>149</v>
      </c>
      <c r="Q21" s="29"/>
      <c r="R21" s="29" t="s">
        <v>150</v>
      </c>
      <c r="S21" s="29" t="s">
        <v>151</v>
      </c>
      <c r="T21" s="29" t="s">
        <v>94</v>
      </c>
      <c r="U21" s="29" t="str">
        <f>HYPERLINK("http://dx.doi.org/10.1016/j.ijinfomgt.2025.102904","http://dx.doi.org/10.1016/j.ijinfomgt.2025.102904")</f>
        <v>http://dx.doi.org/10.1016/j.ijinfomgt.2025.102904</v>
      </c>
    </row>
    <row r="22" spans="1:215" s="22" customFormat="1" ht="52.8" x14ac:dyDescent="0.3">
      <c r="A22" s="28">
        <v>2</v>
      </c>
      <c r="B22" s="29" t="s">
        <v>81</v>
      </c>
      <c r="C22" s="29" t="s">
        <v>143</v>
      </c>
      <c r="D22" s="29" t="s">
        <v>152</v>
      </c>
      <c r="E22" s="29" t="s">
        <v>153</v>
      </c>
      <c r="F22" s="29" t="s">
        <v>154</v>
      </c>
      <c r="G22" s="29" t="s">
        <v>155</v>
      </c>
      <c r="H22" s="29">
        <v>39</v>
      </c>
      <c r="I22" s="29" t="s">
        <v>129</v>
      </c>
      <c r="J22" s="29">
        <v>101133</v>
      </c>
      <c r="K22" s="29">
        <v>2025</v>
      </c>
      <c r="L22" s="29" t="s">
        <v>156</v>
      </c>
      <c r="M22" s="29" t="s">
        <v>125</v>
      </c>
      <c r="N22" s="29"/>
      <c r="O22" s="29"/>
      <c r="P22" s="29" t="s">
        <v>158</v>
      </c>
      <c r="Q22" s="29"/>
      <c r="R22" s="29" t="s">
        <v>159</v>
      </c>
      <c r="S22" s="29" t="s">
        <v>160</v>
      </c>
      <c r="T22" s="29" t="s">
        <v>94</v>
      </c>
      <c r="U22" s="29" t="str">
        <f>HYPERLINK("http://dx.doi.org/10.1016/j.ijgfs.2025.101133","http://dx.doi.org/10.1016/j.ijgfs.2025.101133")</f>
        <v>http://dx.doi.org/10.1016/j.ijgfs.2025.101133</v>
      </c>
    </row>
    <row r="23" spans="1:215" s="22" customFormat="1" ht="162" x14ac:dyDescent="0.3">
      <c r="A23" s="18" t="s">
        <v>33</v>
      </c>
      <c r="B23" s="29" t="s">
        <v>81</v>
      </c>
      <c r="C23" s="20" t="s">
        <v>161</v>
      </c>
      <c r="D23" s="20" t="s">
        <v>162</v>
      </c>
      <c r="E23" s="20" t="s">
        <v>163</v>
      </c>
      <c r="F23" s="20" t="s">
        <v>164</v>
      </c>
      <c r="G23" s="20" t="s">
        <v>165</v>
      </c>
      <c r="H23" s="20" t="s">
        <v>166</v>
      </c>
      <c r="I23" s="20"/>
      <c r="J23" s="20" t="s">
        <v>167</v>
      </c>
      <c r="K23" s="20" t="s">
        <v>35</v>
      </c>
      <c r="L23" s="20" t="s">
        <v>58</v>
      </c>
      <c r="M23" s="20" t="s">
        <v>104</v>
      </c>
      <c r="N23" s="20"/>
      <c r="O23" s="20" t="s">
        <v>126</v>
      </c>
      <c r="P23" s="20" t="s">
        <v>168</v>
      </c>
      <c r="Q23" s="20"/>
      <c r="R23" s="20" t="s">
        <v>169</v>
      </c>
      <c r="S23" s="20" t="s">
        <v>170</v>
      </c>
      <c r="T23" s="20" t="s">
        <v>41</v>
      </c>
      <c r="U23" s="9" t="s">
        <v>171</v>
      </c>
    </row>
    <row r="24" spans="1:215" s="22" customFormat="1" ht="81" x14ac:dyDescent="0.3">
      <c r="A24" s="18" t="s">
        <v>172</v>
      </c>
      <c r="B24" s="29" t="s">
        <v>81</v>
      </c>
      <c r="C24" s="20" t="s">
        <v>161</v>
      </c>
      <c r="D24" s="20" t="s">
        <v>162</v>
      </c>
      <c r="E24" s="20" t="s">
        <v>173</v>
      </c>
      <c r="F24" s="23" t="s">
        <v>174</v>
      </c>
      <c r="G24" s="20" t="s">
        <v>175</v>
      </c>
      <c r="H24" s="20" t="s">
        <v>176</v>
      </c>
      <c r="I24" s="20" t="s">
        <v>63</v>
      </c>
      <c r="J24" s="20" t="s">
        <v>177</v>
      </c>
      <c r="K24" s="20" t="s">
        <v>35</v>
      </c>
      <c r="L24" s="20" t="s">
        <v>75</v>
      </c>
      <c r="M24" s="19" t="s">
        <v>69</v>
      </c>
      <c r="N24" s="20"/>
      <c r="O24" s="20" t="s">
        <v>38</v>
      </c>
      <c r="P24" s="20"/>
      <c r="Q24" s="20"/>
      <c r="R24" s="20" t="s">
        <v>178</v>
      </c>
      <c r="S24" s="20"/>
      <c r="T24" s="20" t="s">
        <v>77</v>
      </c>
      <c r="U24" s="9" t="s">
        <v>179</v>
      </c>
    </row>
    <row r="25" spans="1:215" s="17" customFormat="1" ht="21" x14ac:dyDescent="0.3">
      <c r="A25" s="11"/>
      <c r="B25" s="12"/>
      <c r="C25" s="13" t="s">
        <v>180</v>
      </c>
      <c r="D25" s="12"/>
      <c r="E25" s="12"/>
      <c r="F25" s="14" t="s">
        <v>181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5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</row>
    <row r="26" spans="1:215" s="22" customFormat="1" ht="129.6" x14ac:dyDescent="0.3">
      <c r="A26" s="18" t="s">
        <v>25</v>
      </c>
      <c r="B26" s="19" t="s">
        <v>182</v>
      </c>
      <c r="C26" s="20" t="s">
        <v>183</v>
      </c>
      <c r="D26" s="24" t="s">
        <v>184</v>
      </c>
      <c r="E26" s="24" t="s">
        <v>185</v>
      </c>
      <c r="F26" s="24" t="s">
        <v>186</v>
      </c>
      <c r="G26" s="20" t="s">
        <v>187</v>
      </c>
      <c r="H26" s="20"/>
      <c r="I26" s="20" t="s">
        <v>188</v>
      </c>
      <c r="J26" s="20" t="s">
        <v>188</v>
      </c>
      <c r="K26" s="20" t="s">
        <v>35</v>
      </c>
      <c r="L26" s="20" t="s">
        <v>75</v>
      </c>
      <c r="M26" s="19" t="s">
        <v>69</v>
      </c>
      <c r="N26" s="20"/>
      <c r="O26" s="20" t="s">
        <v>38</v>
      </c>
      <c r="P26" s="19" t="s">
        <v>189</v>
      </c>
      <c r="Q26" s="20"/>
      <c r="R26" s="20" t="s">
        <v>190</v>
      </c>
      <c r="S26" s="20"/>
      <c r="T26" s="20" t="s">
        <v>77</v>
      </c>
      <c r="U26" s="9" t="s">
        <v>191</v>
      </c>
    </row>
    <row r="27" spans="1:215" s="22" customFormat="1" ht="92.4" x14ac:dyDescent="0.3">
      <c r="A27" s="18" t="s">
        <v>63</v>
      </c>
      <c r="B27" s="19" t="s">
        <v>182</v>
      </c>
      <c r="C27" s="20" t="s">
        <v>183</v>
      </c>
      <c r="D27" s="20" t="s">
        <v>192</v>
      </c>
      <c r="E27" s="34" t="s">
        <v>193</v>
      </c>
      <c r="F27" s="23" t="s">
        <v>194</v>
      </c>
      <c r="G27" s="20" t="s">
        <v>195</v>
      </c>
      <c r="H27" s="20"/>
      <c r="I27" s="20" t="s">
        <v>196</v>
      </c>
      <c r="J27" s="20" t="s">
        <v>197</v>
      </c>
      <c r="K27" s="20" t="s">
        <v>35</v>
      </c>
      <c r="L27" s="20" t="s">
        <v>198</v>
      </c>
      <c r="M27" s="19" t="s">
        <v>69</v>
      </c>
      <c r="N27" s="20"/>
      <c r="O27" s="20" t="s">
        <v>38</v>
      </c>
      <c r="P27" s="19" t="s">
        <v>189</v>
      </c>
      <c r="Q27" s="20"/>
      <c r="R27" s="20" t="s">
        <v>199</v>
      </c>
      <c r="S27" s="20"/>
      <c r="T27" s="20" t="s">
        <v>77</v>
      </c>
      <c r="U27" s="29" t="s">
        <v>200</v>
      </c>
    </row>
    <row r="28" spans="1:215" s="22" customFormat="1" ht="81" x14ac:dyDescent="0.3">
      <c r="A28" s="18" t="s">
        <v>201</v>
      </c>
      <c r="B28" s="19" t="s">
        <v>182</v>
      </c>
      <c r="C28" s="20" t="s">
        <v>183</v>
      </c>
      <c r="D28" s="20" t="s">
        <v>192</v>
      </c>
      <c r="E28" s="24" t="s">
        <v>202</v>
      </c>
      <c r="F28" s="24" t="s">
        <v>203</v>
      </c>
      <c r="G28" s="20" t="s">
        <v>204</v>
      </c>
      <c r="H28" s="20"/>
      <c r="I28" s="20" t="s">
        <v>205</v>
      </c>
      <c r="J28" s="20" t="s">
        <v>206</v>
      </c>
      <c r="K28" s="20" t="s">
        <v>35</v>
      </c>
      <c r="L28" s="20" t="s">
        <v>207</v>
      </c>
      <c r="M28" s="19" t="s">
        <v>69</v>
      </c>
      <c r="N28" s="20"/>
      <c r="O28" s="20" t="s">
        <v>38</v>
      </c>
      <c r="P28" s="19" t="s">
        <v>189</v>
      </c>
      <c r="Q28" s="20"/>
      <c r="R28" s="20" t="s">
        <v>208</v>
      </c>
      <c r="S28" s="20"/>
      <c r="T28" s="20" t="s">
        <v>77</v>
      </c>
      <c r="U28" s="9" t="s">
        <v>209</v>
      </c>
    </row>
    <row r="29" spans="1:215" s="22" customFormat="1" ht="67.2" x14ac:dyDescent="0.3">
      <c r="A29" s="18" t="s">
        <v>210</v>
      </c>
      <c r="B29" s="19" t="s">
        <v>182</v>
      </c>
      <c r="C29" s="20" t="s">
        <v>183</v>
      </c>
      <c r="D29" s="20" t="s">
        <v>192</v>
      </c>
      <c r="E29" s="24" t="s">
        <v>211</v>
      </c>
      <c r="F29" s="24" t="s">
        <v>212</v>
      </c>
      <c r="G29" s="20" t="s">
        <v>213</v>
      </c>
      <c r="H29" s="20"/>
      <c r="I29" s="20" t="s">
        <v>214</v>
      </c>
      <c r="J29" s="20" t="s">
        <v>215</v>
      </c>
      <c r="K29" s="20" t="s">
        <v>35</v>
      </c>
      <c r="L29" s="20" t="s">
        <v>216</v>
      </c>
      <c r="M29" s="19" t="s">
        <v>69</v>
      </c>
      <c r="N29" s="20"/>
      <c r="O29" s="20" t="s">
        <v>38</v>
      </c>
      <c r="P29" s="20"/>
      <c r="Q29" s="20"/>
      <c r="R29" s="20" t="s">
        <v>217</v>
      </c>
      <c r="S29" s="20"/>
      <c r="T29" s="20" t="s">
        <v>77</v>
      </c>
      <c r="U29" s="35" t="s">
        <v>218</v>
      </c>
    </row>
    <row r="30" spans="1:215" s="17" customFormat="1" ht="21" x14ac:dyDescent="0.3">
      <c r="A30" s="11"/>
      <c r="B30" s="12"/>
      <c r="C30" s="13" t="s">
        <v>219</v>
      </c>
      <c r="D30" s="12"/>
      <c r="E30" s="12"/>
      <c r="F30" s="14" t="s">
        <v>220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5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</row>
    <row r="31" spans="1:215" s="22" customFormat="1" ht="52.8" x14ac:dyDescent="0.3">
      <c r="A31" s="28">
        <v>1</v>
      </c>
      <c r="B31" s="29" t="s">
        <v>222</v>
      </c>
      <c r="C31" s="29" t="s">
        <v>223</v>
      </c>
      <c r="D31" s="29" t="s">
        <v>224</v>
      </c>
      <c r="E31" s="29" t="s">
        <v>225</v>
      </c>
      <c r="F31" s="29" t="s">
        <v>226</v>
      </c>
      <c r="G31" s="29" t="s">
        <v>227</v>
      </c>
      <c r="H31" s="29">
        <v>17</v>
      </c>
      <c r="I31" s="29">
        <v>5</v>
      </c>
      <c r="J31" s="29">
        <v>719</v>
      </c>
      <c r="K31" s="29">
        <v>2025</v>
      </c>
      <c r="L31" s="29" t="s">
        <v>228</v>
      </c>
      <c r="M31" s="29" t="s">
        <v>125</v>
      </c>
      <c r="N31" s="29"/>
      <c r="O31" s="29"/>
      <c r="P31" s="29" t="s">
        <v>128</v>
      </c>
      <c r="Q31" s="29"/>
      <c r="R31" s="29" t="s">
        <v>129</v>
      </c>
      <c r="S31" s="29" t="s">
        <v>229</v>
      </c>
      <c r="T31" s="29" t="s">
        <v>94</v>
      </c>
      <c r="U31" s="29" t="str">
        <f>HYPERLINK("http://dx.doi.org/10.3390/sym17050719","http://dx.doi.org/10.3390/sym17050719")</f>
        <v>http://dx.doi.org/10.3390/sym17050719</v>
      </c>
    </row>
    <row r="32" spans="1:215" s="22" customFormat="1" ht="52.8" x14ac:dyDescent="0.3">
      <c r="A32" s="28">
        <v>2</v>
      </c>
      <c r="B32" s="29" t="s">
        <v>222</v>
      </c>
      <c r="C32" s="29" t="s">
        <v>223</v>
      </c>
      <c r="D32" s="29" t="s">
        <v>230</v>
      </c>
      <c r="E32" s="29" t="s">
        <v>231</v>
      </c>
      <c r="F32" s="29" t="s">
        <v>232</v>
      </c>
      <c r="G32" s="29" t="s">
        <v>233</v>
      </c>
      <c r="H32" s="29">
        <v>15</v>
      </c>
      <c r="I32" s="29">
        <v>3</v>
      </c>
      <c r="J32" s="29">
        <v>88</v>
      </c>
      <c r="K32" s="29">
        <v>2025</v>
      </c>
      <c r="L32" s="29" t="s">
        <v>234</v>
      </c>
      <c r="M32" s="32" t="s">
        <v>137</v>
      </c>
      <c r="N32" s="29"/>
      <c r="O32" s="29"/>
      <c r="P32" s="29" t="s">
        <v>128</v>
      </c>
      <c r="Q32" s="29"/>
      <c r="R32" s="29" t="s">
        <v>129</v>
      </c>
      <c r="S32" s="29" t="s">
        <v>235</v>
      </c>
      <c r="T32" s="29" t="s">
        <v>94</v>
      </c>
      <c r="U32" s="29" t="str">
        <f>HYPERLINK("http://dx.doi.org/10.3390/geosciences15030088","http://dx.doi.org/10.3390/geosciences15030088")</f>
        <v>http://dx.doi.org/10.3390/geosciences15030088</v>
      </c>
    </row>
    <row r="33" spans="1:215" s="22" customFormat="1" ht="52.8" x14ac:dyDescent="0.3">
      <c r="A33" s="28">
        <v>3</v>
      </c>
      <c r="B33" s="19" t="s">
        <v>236</v>
      </c>
      <c r="C33" s="20" t="s">
        <v>237</v>
      </c>
      <c r="D33" s="20" t="s">
        <v>238</v>
      </c>
      <c r="E33" s="20" t="s">
        <v>239</v>
      </c>
      <c r="F33" s="20" t="s">
        <v>240</v>
      </c>
      <c r="G33" s="20" t="s">
        <v>241</v>
      </c>
      <c r="H33" s="20" t="s">
        <v>242</v>
      </c>
      <c r="I33" s="20" t="s">
        <v>25</v>
      </c>
      <c r="J33" s="20" t="s">
        <v>243</v>
      </c>
      <c r="K33" s="20" t="s">
        <v>35</v>
      </c>
      <c r="L33" s="20" t="s">
        <v>58</v>
      </c>
      <c r="M33" s="20" t="s">
        <v>244</v>
      </c>
      <c r="N33" s="20"/>
      <c r="O33" s="20" t="s">
        <v>38</v>
      </c>
      <c r="P33" s="20" t="s">
        <v>245</v>
      </c>
      <c r="Q33" s="20"/>
      <c r="R33" s="20" t="s">
        <v>246</v>
      </c>
      <c r="S33" s="20"/>
      <c r="T33" s="20" t="s">
        <v>41</v>
      </c>
      <c r="U33" s="20" t="s">
        <v>247</v>
      </c>
    </row>
    <row r="34" spans="1:215" s="22" customFormat="1" ht="81" x14ac:dyDescent="0.3">
      <c r="A34" s="28">
        <v>4</v>
      </c>
      <c r="B34" s="20" t="s">
        <v>221</v>
      </c>
      <c r="C34" s="20" t="s">
        <v>237</v>
      </c>
      <c r="D34" s="20" t="s">
        <v>238</v>
      </c>
      <c r="E34" s="20" t="s">
        <v>248</v>
      </c>
      <c r="F34" s="24" t="s">
        <v>249</v>
      </c>
      <c r="G34" s="20" t="s">
        <v>250</v>
      </c>
      <c r="H34" s="20" t="s">
        <v>251</v>
      </c>
      <c r="I34" s="20" t="s">
        <v>252</v>
      </c>
      <c r="J34" s="20" t="s">
        <v>253</v>
      </c>
      <c r="K34" s="20" t="s">
        <v>35</v>
      </c>
      <c r="L34" s="20" t="s">
        <v>207</v>
      </c>
      <c r="M34" s="20" t="s">
        <v>254</v>
      </c>
      <c r="N34" s="20"/>
      <c r="O34" s="20" t="s">
        <v>38</v>
      </c>
      <c r="P34" s="19" t="s">
        <v>189</v>
      </c>
      <c r="Q34" s="20"/>
      <c r="R34" s="20" t="s">
        <v>255</v>
      </c>
      <c r="S34" s="20"/>
      <c r="T34" s="20" t="s">
        <v>77</v>
      </c>
      <c r="U34" s="9" t="s">
        <v>256</v>
      </c>
    </row>
    <row r="35" spans="1:215" s="22" customFormat="1" ht="39.6" x14ac:dyDescent="0.3">
      <c r="A35" s="28">
        <v>5</v>
      </c>
      <c r="B35" s="29" t="s">
        <v>222</v>
      </c>
      <c r="C35" s="29" t="s">
        <v>223</v>
      </c>
      <c r="D35" s="29" t="s">
        <v>257</v>
      </c>
      <c r="E35" s="29" t="s">
        <v>258</v>
      </c>
      <c r="F35" s="29" t="s">
        <v>259</v>
      </c>
      <c r="G35" s="29" t="s">
        <v>122</v>
      </c>
      <c r="H35" s="29">
        <v>15</v>
      </c>
      <c r="I35" s="29">
        <v>14</v>
      </c>
      <c r="J35" s="29">
        <v>7898</v>
      </c>
      <c r="K35" s="29">
        <v>2025</v>
      </c>
      <c r="L35" s="29" t="s">
        <v>260</v>
      </c>
      <c r="M35" s="29" t="s">
        <v>125</v>
      </c>
      <c r="N35" s="29"/>
      <c r="O35" s="29"/>
      <c r="P35" s="29" t="s">
        <v>128</v>
      </c>
      <c r="Q35" s="29"/>
      <c r="R35" s="29" t="s">
        <v>129</v>
      </c>
      <c r="S35" s="29" t="s">
        <v>130</v>
      </c>
      <c r="T35" s="29" t="s">
        <v>94</v>
      </c>
      <c r="U35" s="29" t="str">
        <f>HYPERLINK("http://dx.doi.org/10.3390/app15147898","http://dx.doi.org/10.3390/app15147898")</f>
        <v>http://dx.doi.org/10.3390/app15147898</v>
      </c>
    </row>
    <row r="36" spans="1:215" s="22" customFormat="1" ht="39.6" x14ac:dyDescent="0.3">
      <c r="A36" s="28">
        <v>6</v>
      </c>
      <c r="B36" s="29" t="s">
        <v>222</v>
      </c>
      <c r="C36" s="29" t="s">
        <v>223</v>
      </c>
      <c r="D36" s="36" t="s">
        <v>261</v>
      </c>
      <c r="E36" s="29" t="s">
        <v>262</v>
      </c>
      <c r="F36" s="29" t="s">
        <v>263</v>
      </c>
      <c r="G36" s="29" t="s">
        <v>264</v>
      </c>
      <c r="H36" s="29">
        <v>13</v>
      </c>
      <c r="I36" s="29">
        <v>3</v>
      </c>
      <c r="J36" s="29">
        <v>573</v>
      </c>
      <c r="K36" s="29">
        <v>2025</v>
      </c>
      <c r="L36" s="29" t="s">
        <v>265</v>
      </c>
      <c r="M36" s="29" t="s">
        <v>125</v>
      </c>
      <c r="N36" s="29"/>
      <c r="O36" s="29"/>
      <c r="P36" s="29" t="s">
        <v>128</v>
      </c>
      <c r="Q36" s="29"/>
      <c r="R36" s="29" t="s">
        <v>129</v>
      </c>
      <c r="S36" s="29" t="s">
        <v>266</v>
      </c>
      <c r="T36" s="29" t="s">
        <v>94</v>
      </c>
      <c r="U36" s="29" t="str">
        <f>HYPERLINK("http://dx.doi.org/10.3390/jmse13030573","http://dx.doi.org/10.3390/jmse13030573")</f>
        <v>http://dx.doi.org/10.3390/jmse13030573</v>
      </c>
    </row>
    <row r="37" spans="1:215" s="22" customFormat="1" ht="39.6" x14ac:dyDescent="0.3">
      <c r="A37" s="28">
        <v>7</v>
      </c>
      <c r="B37" s="29" t="s">
        <v>222</v>
      </c>
      <c r="C37" s="29" t="s">
        <v>223</v>
      </c>
      <c r="D37" s="29" t="s">
        <v>267</v>
      </c>
      <c r="E37" s="29" t="s">
        <v>268</v>
      </c>
      <c r="F37" s="29" t="s">
        <v>269</v>
      </c>
      <c r="G37" s="29" t="s">
        <v>270</v>
      </c>
      <c r="H37" s="29">
        <v>36</v>
      </c>
      <c r="I37" s="29">
        <v>1</v>
      </c>
      <c r="J37" s="29">
        <v>17</v>
      </c>
      <c r="K37" s="29">
        <v>2025</v>
      </c>
      <c r="L37" s="29" t="s">
        <v>271</v>
      </c>
      <c r="M37" s="29" t="s">
        <v>125</v>
      </c>
      <c r="N37" s="29"/>
      <c r="O37" s="29"/>
      <c r="P37" s="29" t="s">
        <v>116</v>
      </c>
      <c r="Q37" s="29"/>
      <c r="R37" s="29" t="s">
        <v>272</v>
      </c>
      <c r="S37" s="29" t="s">
        <v>273</v>
      </c>
      <c r="T37" s="29" t="s">
        <v>94</v>
      </c>
      <c r="U37" s="29" t="str">
        <f>HYPERLINK("http://dx.doi.org/10.1007/s44195-025-00102-z","http://dx.doi.org/10.1007/s44195-025-00102-z")</f>
        <v>http://dx.doi.org/10.1007/s44195-025-00102-z</v>
      </c>
    </row>
    <row r="38" spans="1:215" s="22" customFormat="1" ht="52.8" x14ac:dyDescent="0.3">
      <c r="A38" s="28">
        <v>8</v>
      </c>
      <c r="B38" s="29" t="s">
        <v>222</v>
      </c>
      <c r="C38" s="29" t="s">
        <v>223</v>
      </c>
      <c r="D38" s="29" t="s">
        <v>274</v>
      </c>
      <c r="E38" s="29" t="s">
        <v>275</v>
      </c>
      <c r="F38" s="29" t="s">
        <v>276</v>
      </c>
      <c r="G38" s="29" t="s">
        <v>277</v>
      </c>
      <c r="H38" s="29">
        <v>25</v>
      </c>
      <c r="I38" s="29">
        <v>2</v>
      </c>
      <c r="J38" s="29" t="s">
        <v>278</v>
      </c>
      <c r="K38" s="29">
        <v>2025</v>
      </c>
      <c r="L38" s="29" t="s">
        <v>279</v>
      </c>
      <c r="M38" s="29" t="s">
        <v>125</v>
      </c>
      <c r="N38" s="29"/>
      <c r="O38" s="29"/>
      <c r="P38" s="29" t="s">
        <v>105</v>
      </c>
      <c r="Q38" s="29"/>
      <c r="R38" s="29" t="s">
        <v>280</v>
      </c>
      <c r="S38" s="29" t="s">
        <v>281</v>
      </c>
      <c r="T38" s="29" t="s">
        <v>94</v>
      </c>
      <c r="U38" s="29" t="str">
        <f>HYPERLINK("http://dx.doi.org/10.5194/nhess-25-451-2025","http://dx.doi.org/10.5194/nhess-25-451-2025")</f>
        <v>http://dx.doi.org/10.5194/nhess-25-451-2025</v>
      </c>
    </row>
    <row r="39" spans="1:215" s="17" customFormat="1" ht="21" x14ac:dyDescent="0.3">
      <c r="A39" s="11"/>
      <c r="B39" s="12"/>
      <c r="C39" s="13" t="s">
        <v>282</v>
      </c>
      <c r="D39" s="12"/>
      <c r="E39" s="12"/>
      <c r="F39" s="14" t="s">
        <v>283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5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</row>
    <row r="40" spans="1:215" s="10" customFormat="1" ht="48.6" x14ac:dyDescent="0.3">
      <c r="A40" s="37"/>
      <c r="B40" s="38" t="s">
        <v>284</v>
      </c>
      <c r="C40" s="38" t="s">
        <v>285</v>
      </c>
      <c r="D40" s="38"/>
      <c r="E40" s="38"/>
      <c r="F40" s="38"/>
      <c r="G40" s="38"/>
      <c r="H40" s="38"/>
      <c r="I40" s="38"/>
      <c r="J40" s="38"/>
      <c r="K40" s="38"/>
      <c r="L40" s="8"/>
      <c r="M40" s="38"/>
      <c r="N40" s="38"/>
      <c r="O40" s="38"/>
      <c r="P40" s="38"/>
      <c r="Q40" s="38"/>
      <c r="R40" s="38"/>
      <c r="S40" s="38"/>
      <c r="T40" s="38"/>
      <c r="U40" s="38"/>
    </row>
    <row r="41" spans="1:215" s="17" customFormat="1" ht="21" x14ac:dyDescent="0.3">
      <c r="A41" s="11"/>
      <c r="B41" s="12"/>
      <c r="C41" s="13" t="s">
        <v>286</v>
      </c>
      <c r="D41" s="12"/>
      <c r="E41" s="12"/>
      <c r="F41" s="14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5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</row>
    <row r="42" spans="1:215" s="22" customFormat="1" ht="52.8" x14ac:dyDescent="0.3">
      <c r="A42" s="28">
        <v>1</v>
      </c>
      <c r="B42" s="29" t="s">
        <v>222</v>
      </c>
      <c r="C42" s="29" t="s">
        <v>287</v>
      </c>
      <c r="D42" s="29" t="s">
        <v>288</v>
      </c>
      <c r="E42" s="29" t="s">
        <v>289</v>
      </c>
      <c r="F42" s="29" t="s">
        <v>290</v>
      </c>
      <c r="G42" s="29" t="s">
        <v>291</v>
      </c>
      <c r="H42" s="29">
        <v>518</v>
      </c>
      <c r="I42" s="29" t="s">
        <v>129</v>
      </c>
      <c r="J42" s="29">
        <v>132883</v>
      </c>
      <c r="K42" s="29">
        <v>2025</v>
      </c>
      <c r="L42" s="29" t="s">
        <v>292</v>
      </c>
      <c r="M42" s="29" t="s">
        <v>125</v>
      </c>
      <c r="N42" s="29"/>
      <c r="O42" s="29"/>
      <c r="P42" s="29" t="s">
        <v>128</v>
      </c>
      <c r="Q42" s="29"/>
      <c r="R42" s="29" t="s">
        <v>293</v>
      </c>
      <c r="S42" s="29" t="s">
        <v>294</v>
      </c>
      <c r="T42" s="29" t="s">
        <v>94</v>
      </c>
      <c r="U42" s="29" t="str">
        <f>HYPERLINK("http://dx.doi.org/10.1016/j.surfcoat.2025.132883","http://dx.doi.org/10.1016/j.surfcoat.2025.132883")</f>
        <v>http://dx.doi.org/10.1016/j.surfcoat.2025.132883</v>
      </c>
    </row>
    <row r="43" spans="1:215" s="22" customFormat="1" ht="79.2" x14ac:dyDescent="0.3">
      <c r="A43" s="28">
        <v>2</v>
      </c>
      <c r="B43" s="29" t="s">
        <v>222</v>
      </c>
      <c r="C43" s="29" t="s">
        <v>287</v>
      </c>
      <c r="D43" s="29" t="s">
        <v>295</v>
      </c>
      <c r="E43" s="29" t="s">
        <v>296</v>
      </c>
      <c r="F43" s="29" t="s">
        <v>297</v>
      </c>
      <c r="G43" s="29" t="s">
        <v>298</v>
      </c>
      <c r="H43" s="29">
        <v>147</v>
      </c>
      <c r="I43" s="29">
        <v>7</v>
      </c>
      <c r="J43" s="29">
        <v>74501</v>
      </c>
      <c r="K43" s="29">
        <v>2025</v>
      </c>
      <c r="L43" s="29" t="s">
        <v>299</v>
      </c>
      <c r="M43" s="29" t="s">
        <v>125</v>
      </c>
      <c r="N43" s="29"/>
      <c r="O43" s="29"/>
      <c r="P43" s="29" t="s">
        <v>91</v>
      </c>
      <c r="Q43" s="29"/>
      <c r="R43" s="29" t="s">
        <v>300</v>
      </c>
      <c r="S43" s="29" t="s">
        <v>301</v>
      </c>
      <c r="T43" s="29" t="s">
        <v>94</v>
      </c>
      <c r="U43" s="29" t="str">
        <f>HYPERLINK("http://dx.doi.org/10.1115/1.4068293","http://dx.doi.org/10.1115/1.4068293")</f>
        <v>http://dx.doi.org/10.1115/1.4068293</v>
      </c>
    </row>
    <row r="44" spans="1:215" s="22" customFormat="1" ht="39.6" x14ac:dyDescent="0.3">
      <c r="A44" s="28">
        <v>3</v>
      </c>
      <c r="B44" s="29" t="s">
        <v>222</v>
      </c>
      <c r="C44" s="29" t="s">
        <v>287</v>
      </c>
      <c r="D44" s="29" t="s">
        <v>302</v>
      </c>
      <c r="E44" s="29" t="s">
        <v>303</v>
      </c>
      <c r="F44" s="29" t="s">
        <v>304</v>
      </c>
      <c r="G44" s="29" t="s">
        <v>305</v>
      </c>
      <c r="H44" s="29">
        <v>10</v>
      </c>
      <c r="I44" s="29">
        <v>19</v>
      </c>
      <c r="J44" s="29" t="s">
        <v>306</v>
      </c>
      <c r="K44" s="29">
        <v>2025</v>
      </c>
      <c r="L44" s="29" t="s">
        <v>307</v>
      </c>
      <c r="M44" s="29" t="s">
        <v>125</v>
      </c>
      <c r="N44" s="29"/>
      <c r="O44" s="29"/>
      <c r="P44" s="29" t="s">
        <v>105</v>
      </c>
      <c r="Q44" s="29"/>
      <c r="R44" s="29" t="s">
        <v>308</v>
      </c>
      <c r="S44" s="29" t="s">
        <v>129</v>
      </c>
      <c r="T44" s="29" t="s">
        <v>94</v>
      </c>
      <c r="U44" s="29" t="str">
        <f>HYPERLINK("http://dx.doi.org/10.1002/slct.202502479","http://dx.doi.org/10.1002/slct.202502479")</f>
        <v>http://dx.doi.org/10.1002/slct.202502479</v>
      </c>
    </row>
    <row r="45" spans="1:215" s="22" customFormat="1" ht="79.2" x14ac:dyDescent="0.3">
      <c r="A45" s="28">
        <v>4</v>
      </c>
      <c r="B45" s="29" t="s">
        <v>222</v>
      </c>
      <c r="C45" s="29" t="s">
        <v>287</v>
      </c>
      <c r="D45" s="29" t="s">
        <v>302</v>
      </c>
      <c r="E45" s="29" t="s">
        <v>309</v>
      </c>
      <c r="F45" s="29" t="s">
        <v>310</v>
      </c>
      <c r="G45" s="29" t="s">
        <v>298</v>
      </c>
      <c r="H45" s="29">
        <v>147</v>
      </c>
      <c r="I45" s="29">
        <v>2</v>
      </c>
      <c r="J45" s="29">
        <v>24501</v>
      </c>
      <c r="K45" s="29">
        <v>2025</v>
      </c>
      <c r="L45" s="29" t="s">
        <v>311</v>
      </c>
      <c r="M45" s="29" t="s">
        <v>125</v>
      </c>
      <c r="N45" s="29"/>
      <c r="O45" s="29"/>
      <c r="P45" s="29" t="s">
        <v>91</v>
      </c>
      <c r="Q45" s="29"/>
      <c r="R45" s="29" t="s">
        <v>300</v>
      </c>
      <c r="S45" s="29" t="s">
        <v>301</v>
      </c>
      <c r="T45" s="29" t="s">
        <v>94</v>
      </c>
      <c r="U45" s="29" t="str">
        <f>HYPERLINK("http://dx.doi.org/10.1115/1.4066546","http://dx.doi.org/10.1115/1.4066546")</f>
        <v>http://dx.doi.org/10.1115/1.4066546</v>
      </c>
    </row>
    <row r="46" spans="1:215" s="22" customFormat="1" ht="39.6" x14ac:dyDescent="0.3">
      <c r="A46" s="28">
        <v>5</v>
      </c>
      <c r="B46" s="19" t="s">
        <v>236</v>
      </c>
      <c r="C46" s="20" t="s">
        <v>312</v>
      </c>
      <c r="D46" s="20" t="s">
        <v>313</v>
      </c>
      <c r="E46" s="20" t="s">
        <v>314</v>
      </c>
      <c r="F46" s="20" t="s">
        <v>315</v>
      </c>
      <c r="G46" s="20" t="s">
        <v>316</v>
      </c>
      <c r="H46" s="20" t="s">
        <v>317</v>
      </c>
      <c r="I46" s="20"/>
      <c r="J46" s="20" t="s">
        <v>318</v>
      </c>
      <c r="K46" s="20" t="s">
        <v>35</v>
      </c>
      <c r="L46" s="20" t="s">
        <v>58</v>
      </c>
      <c r="M46" s="20" t="s">
        <v>319</v>
      </c>
      <c r="N46" s="20"/>
      <c r="O46" s="20" t="s">
        <v>38</v>
      </c>
      <c r="P46" s="20" t="s">
        <v>158</v>
      </c>
      <c r="Q46" s="20"/>
      <c r="R46" s="20" t="s">
        <v>320</v>
      </c>
      <c r="S46" s="20" t="s">
        <v>321</v>
      </c>
      <c r="T46" s="20" t="s">
        <v>41</v>
      </c>
      <c r="U46" s="21" t="s">
        <v>322</v>
      </c>
    </row>
    <row r="47" spans="1:215" s="22" customFormat="1" ht="66" x14ac:dyDescent="0.3">
      <c r="A47" s="28">
        <v>6</v>
      </c>
      <c r="B47" s="19" t="s">
        <v>236</v>
      </c>
      <c r="C47" s="20" t="s">
        <v>312</v>
      </c>
      <c r="D47" s="20" t="s">
        <v>313</v>
      </c>
      <c r="E47" s="20" t="s">
        <v>323</v>
      </c>
      <c r="F47" s="20" t="s">
        <v>324</v>
      </c>
      <c r="G47" s="20" t="s">
        <v>325</v>
      </c>
      <c r="H47" s="20" t="s">
        <v>326</v>
      </c>
      <c r="I47" s="20"/>
      <c r="J47" s="20" t="s">
        <v>327</v>
      </c>
      <c r="K47" s="20" t="s">
        <v>35</v>
      </c>
      <c r="L47" s="20" t="s">
        <v>68</v>
      </c>
      <c r="M47" s="20" t="s">
        <v>319</v>
      </c>
      <c r="N47" s="20"/>
      <c r="O47" s="20" t="s">
        <v>38</v>
      </c>
      <c r="P47" s="20" t="s">
        <v>90</v>
      </c>
      <c r="Q47" s="20"/>
      <c r="R47" s="20" t="s">
        <v>328</v>
      </c>
      <c r="S47" s="20" t="s">
        <v>329</v>
      </c>
      <c r="T47" s="20" t="s">
        <v>41</v>
      </c>
      <c r="U47" s="9" t="s">
        <v>330</v>
      </c>
    </row>
    <row r="48" spans="1:215" s="22" customFormat="1" ht="52.8" x14ac:dyDescent="0.3">
      <c r="A48" s="28">
        <v>7</v>
      </c>
      <c r="B48" s="29" t="s">
        <v>222</v>
      </c>
      <c r="C48" s="29" t="s">
        <v>287</v>
      </c>
      <c r="D48" s="29" t="s">
        <v>331</v>
      </c>
      <c r="E48" s="29" t="s">
        <v>332</v>
      </c>
      <c r="F48" s="29" t="s">
        <v>333</v>
      </c>
      <c r="G48" s="29" t="s">
        <v>334</v>
      </c>
      <c r="H48" s="29">
        <v>28</v>
      </c>
      <c r="I48" s="29" t="s">
        <v>129</v>
      </c>
      <c r="J48" s="29">
        <v>100813</v>
      </c>
      <c r="K48" s="29">
        <v>2025</v>
      </c>
      <c r="L48" s="29" t="s">
        <v>148</v>
      </c>
      <c r="M48" s="32" t="s">
        <v>137</v>
      </c>
      <c r="N48" s="29"/>
      <c r="O48" s="29"/>
      <c r="P48" s="29" t="s">
        <v>158</v>
      </c>
      <c r="Q48" s="29"/>
      <c r="R48" s="29" t="s">
        <v>335</v>
      </c>
      <c r="S48" s="29" t="s">
        <v>129</v>
      </c>
      <c r="T48" s="29" t="s">
        <v>94</v>
      </c>
      <c r="U48" s="29" t="str">
        <f>HYPERLINK("http://dx.doi.org/10.1016/j.apsadv.2025.100813","http://dx.doi.org/10.1016/j.apsadv.2025.100813")</f>
        <v>http://dx.doi.org/10.1016/j.apsadv.2025.100813</v>
      </c>
    </row>
    <row r="49" spans="1:21" s="22" customFormat="1" ht="52.8" x14ac:dyDescent="0.3">
      <c r="A49" s="28">
        <v>8</v>
      </c>
      <c r="B49" s="29" t="s">
        <v>222</v>
      </c>
      <c r="C49" s="29" t="s">
        <v>287</v>
      </c>
      <c r="D49" s="29" t="s">
        <v>336</v>
      </c>
      <c r="E49" s="29" t="s">
        <v>337</v>
      </c>
      <c r="F49" s="29" t="s">
        <v>338</v>
      </c>
      <c r="G49" s="29" t="s">
        <v>339</v>
      </c>
      <c r="H49" s="29">
        <v>11</v>
      </c>
      <c r="I49" s="29">
        <v>1</v>
      </c>
      <c r="J49" s="29">
        <v>2451731</v>
      </c>
      <c r="K49" s="29">
        <v>2025</v>
      </c>
      <c r="L49" s="29" t="s">
        <v>340</v>
      </c>
      <c r="M49" s="29" t="s">
        <v>125</v>
      </c>
      <c r="N49" s="29"/>
      <c r="O49" s="29"/>
      <c r="P49" s="29" t="s">
        <v>116</v>
      </c>
      <c r="Q49" s="29"/>
      <c r="R49" s="29" t="s">
        <v>341</v>
      </c>
      <c r="S49" s="29" t="s">
        <v>129</v>
      </c>
      <c r="T49" s="29" t="s">
        <v>94</v>
      </c>
      <c r="U49" s="29" t="str">
        <f>HYPERLINK("http://dx.doi.org/10.1080/23311932.2025.2451731","http://dx.doi.org/10.1080/23311932.2025.2451731")</f>
        <v>http://dx.doi.org/10.1080/23311932.2025.2451731</v>
      </c>
    </row>
    <row r="50" spans="1:21" s="22" customFormat="1" ht="66" x14ac:dyDescent="0.3">
      <c r="A50" s="28">
        <v>9</v>
      </c>
      <c r="B50" s="29" t="s">
        <v>222</v>
      </c>
      <c r="C50" s="29" t="s">
        <v>287</v>
      </c>
      <c r="D50" s="29" t="s">
        <v>342</v>
      </c>
      <c r="E50" s="29" t="s">
        <v>343</v>
      </c>
      <c r="F50" s="29" t="s">
        <v>344</v>
      </c>
      <c r="G50" s="29" t="s">
        <v>345</v>
      </c>
      <c r="H50" s="29">
        <v>58</v>
      </c>
      <c r="I50" s="29" t="s">
        <v>346</v>
      </c>
      <c r="J50" s="29" t="s">
        <v>347</v>
      </c>
      <c r="K50" s="29">
        <v>2025</v>
      </c>
      <c r="L50" s="29" t="s">
        <v>348</v>
      </c>
      <c r="M50" s="29" t="s">
        <v>125</v>
      </c>
      <c r="N50" s="29"/>
      <c r="O50" s="29"/>
      <c r="P50" s="29" t="s">
        <v>116</v>
      </c>
      <c r="Q50" s="29"/>
      <c r="R50" s="29" t="s">
        <v>349</v>
      </c>
      <c r="S50" s="29" t="s">
        <v>129</v>
      </c>
      <c r="T50" s="29" t="s">
        <v>94</v>
      </c>
      <c r="U50" s="29" t="str">
        <f>HYPERLINK("http://dx.doi.org/10.1107/S1600576725002638","http://dx.doi.org/10.1107/S1600576725002638")</f>
        <v>http://dx.doi.org/10.1107/S1600576725002638</v>
      </c>
    </row>
    <row r="51" spans="1:21" s="22" customFormat="1" ht="39.6" x14ac:dyDescent="0.3">
      <c r="A51" s="28">
        <v>10</v>
      </c>
      <c r="B51" s="29" t="s">
        <v>222</v>
      </c>
      <c r="C51" s="29" t="s">
        <v>287</v>
      </c>
      <c r="D51" s="29" t="s">
        <v>342</v>
      </c>
      <c r="E51" s="29" t="s">
        <v>350</v>
      </c>
      <c r="F51" s="29" t="s">
        <v>351</v>
      </c>
      <c r="G51" s="29" t="s">
        <v>352</v>
      </c>
      <c r="H51" s="29">
        <v>58</v>
      </c>
      <c r="I51" s="29">
        <v>9</v>
      </c>
      <c r="J51" s="29" t="s">
        <v>353</v>
      </c>
      <c r="K51" s="29">
        <v>2025</v>
      </c>
      <c r="L51" s="29" t="s">
        <v>354</v>
      </c>
      <c r="M51" s="29" t="s">
        <v>125</v>
      </c>
      <c r="N51" s="29"/>
      <c r="O51" s="29"/>
      <c r="P51" s="29" t="s">
        <v>91</v>
      </c>
      <c r="Q51" s="29"/>
      <c r="R51" s="29" t="s">
        <v>355</v>
      </c>
      <c r="S51" s="29" t="s">
        <v>356</v>
      </c>
      <c r="T51" s="29" t="s">
        <v>94</v>
      </c>
      <c r="U51" s="29" t="str">
        <f>HYPERLINK("http://dx.doi.org/10.1021/acs.macromol.4c03177","http://dx.doi.org/10.1021/acs.macromol.4c03177")</f>
        <v>http://dx.doi.org/10.1021/acs.macromol.4c03177</v>
      </c>
    </row>
    <row r="52" spans="1:21" s="22" customFormat="1" ht="81" x14ac:dyDescent="0.3">
      <c r="A52" s="28">
        <v>11</v>
      </c>
      <c r="B52" s="19" t="s">
        <v>236</v>
      </c>
      <c r="C52" s="20" t="s">
        <v>312</v>
      </c>
      <c r="D52" s="20" t="s">
        <v>357</v>
      </c>
      <c r="E52" s="20" t="s">
        <v>358</v>
      </c>
      <c r="F52" s="23" t="s">
        <v>359</v>
      </c>
      <c r="G52" s="19" t="s">
        <v>360</v>
      </c>
      <c r="H52" s="20" t="s">
        <v>361</v>
      </c>
      <c r="I52" s="20" t="s">
        <v>33</v>
      </c>
      <c r="J52" s="20" t="s">
        <v>362</v>
      </c>
      <c r="K52" s="20" t="s">
        <v>35</v>
      </c>
      <c r="L52" s="20" t="s">
        <v>363</v>
      </c>
      <c r="M52" s="19" t="s">
        <v>69</v>
      </c>
      <c r="N52" s="20"/>
      <c r="O52" s="20" t="s">
        <v>38</v>
      </c>
      <c r="P52" s="19" t="s">
        <v>189</v>
      </c>
      <c r="Q52" s="20"/>
      <c r="R52" s="20" t="s">
        <v>364</v>
      </c>
      <c r="S52" s="20"/>
      <c r="T52" s="20" t="s">
        <v>77</v>
      </c>
      <c r="U52" s="9" t="s">
        <v>365</v>
      </c>
    </row>
    <row r="53" spans="1:21" s="22" customFormat="1" ht="79.2" x14ac:dyDescent="0.3">
      <c r="A53" s="28">
        <v>12</v>
      </c>
      <c r="B53" s="29" t="s">
        <v>222</v>
      </c>
      <c r="C53" s="29" t="s">
        <v>287</v>
      </c>
      <c r="D53" s="29" t="s">
        <v>366</v>
      </c>
      <c r="E53" s="29" t="s">
        <v>367</v>
      </c>
      <c r="F53" s="29" t="s">
        <v>368</v>
      </c>
      <c r="G53" s="29" t="s">
        <v>369</v>
      </c>
      <c r="H53" s="29">
        <v>74</v>
      </c>
      <c r="I53" s="29" t="s">
        <v>129</v>
      </c>
      <c r="J53" s="29">
        <v>107719</v>
      </c>
      <c r="K53" s="29">
        <v>2025</v>
      </c>
      <c r="L53" s="29" t="s">
        <v>370</v>
      </c>
      <c r="M53" s="29" t="s">
        <v>125</v>
      </c>
      <c r="N53" s="29"/>
      <c r="O53" s="29"/>
      <c r="P53" s="29" t="s">
        <v>158</v>
      </c>
      <c r="Q53" s="29"/>
      <c r="R53" s="29" t="s">
        <v>371</v>
      </c>
      <c r="S53" s="29" t="s">
        <v>129</v>
      </c>
      <c r="T53" s="29" t="s">
        <v>94</v>
      </c>
      <c r="U53" s="29" t="str">
        <f>HYPERLINK("http://dx.doi.org/10.1016/j.surfin.2025.107719","http://dx.doi.org/10.1016/j.surfin.2025.107719")</f>
        <v>http://dx.doi.org/10.1016/j.surfin.2025.107719</v>
      </c>
    </row>
    <row r="54" spans="1:21" s="22" customFormat="1" ht="66" x14ac:dyDescent="0.3">
      <c r="A54" s="28">
        <v>13</v>
      </c>
      <c r="B54" s="29" t="s">
        <v>222</v>
      </c>
      <c r="C54" s="29" t="s">
        <v>287</v>
      </c>
      <c r="D54" s="29" t="s">
        <v>372</v>
      </c>
      <c r="E54" s="29" t="s">
        <v>373</v>
      </c>
      <c r="F54" s="29" t="s">
        <v>374</v>
      </c>
      <c r="G54" s="29" t="s">
        <v>375</v>
      </c>
      <c r="H54" s="29">
        <v>9</v>
      </c>
      <c r="I54" s="29">
        <v>8</v>
      </c>
      <c r="J54" s="29" t="s">
        <v>376</v>
      </c>
      <c r="K54" s="29">
        <v>2025</v>
      </c>
      <c r="L54" s="29" t="s">
        <v>148</v>
      </c>
      <c r="M54" s="29" t="s">
        <v>125</v>
      </c>
      <c r="N54" s="29"/>
      <c r="O54" s="29"/>
      <c r="P54" s="29" t="s">
        <v>105</v>
      </c>
      <c r="Q54" s="29"/>
      <c r="R54" s="29" t="s">
        <v>377</v>
      </c>
      <c r="S54" s="29" t="s">
        <v>129</v>
      </c>
      <c r="T54" s="29" t="s">
        <v>94</v>
      </c>
      <c r="U54" s="29" t="str">
        <f>HYPERLINK("http://dx.doi.org/10.1002/smtd.202500065","http://dx.doi.org/10.1002/smtd.202500065")</f>
        <v>http://dx.doi.org/10.1002/smtd.202500065</v>
      </c>
    </row>
    <row r="55" spans="1:21" s="22" customFormat="1" ht="39.6" x14ac:dyDescent="0.3">
      <c r="A55" s="28">
        <v>14</v>
      </c>
      <c r="B55" s="19" t="s">
        <v>236</v>
      </c>
      <c r="C55" s="20" t="s">
        <v>312</v>
      </c>
      <c r="D55" s="20" t="s">
        <v>378</v>
      </c>
      <c r="E55" s="20" t="s">
        <v>379</v>
      </c>
      <c r="F55" s="20" t="s">
        <v>380</v>
      </c>
      <c r="G55" s="20" t="s">
        <v>381</v>
      </c>
      <c r="H55" s="20" t="s">
        <v>382</v>
      </c>
      <c r="I55" s="20"/>
      <c r="J55" s="20" t="s">
        <v>383</v>
      </c>
      <c r="K55" s="20" t="s">
        <v>35</v>
      </c>
      <c r="L55" s="20" t="s">
        <v>384</v>
      </c>
      <c r="M55" s="20" t="s">
        <v>319</v>
      </c>
      <c r="N55" s="20"/>
      <c r="O55" s="20" t="s">
        <v>38</v>
      </c>
      <c r="P55" s="29" t="s">
        <v>385</v>
      </c>
      <c r="Q55" s="20"/>
      <c r="R55" s="20" t="s">
        <v>386</v>
      </c>
      <c r="S55" s="20" t="s">
        <v>387</v>
      </c>
      <c r="T55" s="20" t="s">
        <v>41</v>
      </c>
      <c r="U55" s="20" t="s">
        <v>388</v>
      </c>
    </row>
    <row r="56" spans="1:21" s="22" customFormat="1" ht="52.8" x14ac:dyDescent="0.3">
      <c r="A56" s="28">
        <v>15</v>
      </c>
      <c r="B56" s="19" t="s">
        <v>236</v>
      </c>
      <c r="C56" s="20" t="s">
        <v>312</v>
      </c>
      <c r="D56" s="20" t="s">
        <v>378</v>
      </c>
      <c r="E56" s="20" t="s">
        <v>389</v>
      </c>
      <c r="F56" s="39" t="s">
        <v>390</v>
      </c>
      <c r="G56" s="20" t="s">
        <v>391</v>
      </c>
      <c r="H56" s="20" t="s">
        <v>392</v>
      </c>
      <c r="I56" s="20"/>
      <c r="J56" s="20" t="s">
        <v>393</v>
      </c>
      <c r="K56" s="20" t="s">
        <v>35</v>
      </c>
      <c r="L56" s="20" t="s">
        <v>394</v>
      </c>
      <c r="M56" s="20" t="s">
        <v>319</v>
      </c>
      <c r="N56" s="20"/>
      <c r="O56" s="20" t="s">
        <v>38</v>
      </c>
      <c r="P56" s="20" t="s">
        <v>91</v>
      </c>
      <c r="Q56" s="20"/>
      <c r="R56" s="20" t="s">
        <v>395</v>
      </c>
      <c r="S56" s="20" t="s">
        <v>396</v>
      </c>
      <c r="T56" s="20" t="s">
        <v>41</v>
      </c>
      <c r="U56" s="20" t="s">
        <v>397</v>
      </c>
    </row>
    <row r="57" spans="1:21" s="22" customFormat="1" ht="52.8" x14ac:dyDescent="0.3">
      <c r="A57" s="28">
        <v>16</v>
      </c>
      <c r="B57" s="29" t="s">
        <v>222</v>
      </c>
      <c r="C57" s="29" t="s">
        <v>287</v>
      </c>
      <c r="D57" s="29" t="s">
        <v>398</v>
      </c>
      <c r="E57" s="29" t="s">
        <v>399</v>
      </c>
      <c r="F57" s="29" t="s">
        <v>400</v>
      </c>
      <c r="G57" s="29" t="s">
        <v>401</v>
      </c>
      <c r="H57" s="29">
        <v>159</v>
      </c>
      <c r="I57" s="29" t="s">
        <v>402</v>
      </c>
      <c r="J57" s="29">
        <v>112872</v>
      </c>
      <c r="K57" s="29">
        <v>2025</v>
      </c>
      <c r="L57" s="29" t="s">
        <v>403</v>
      </c>
      <c r="M57" s="29" t="s">
        <v>125</v>
      </c>
      <c r="N57" s="29"/>
      <c r="O57" s="29"/>
      <c r="P57" s="29" t="s">
        <v>128</v>
      </c>
      <c r="Q57" s="29"/>
      <c r="R57" s="29" t="s">
        <v>404</v>
      </c>
      <c r="S57" s="29" t="s">
        <v>405</v>
      </c>
      <c r="T57" s="29" t="s">
        <v>94</v>
      </c>
      <c r="U57" s="29" t="str">
        <f>HYPERLINK("http://dx.doi.org/10.1016/j.diamond.2025.112872","http://dx.doi.org/10.1016/j.diamond.2025.112872")</f>
        <v>http://dx.doi.org/10.1016/j.diamond.2025.112872</v>
      </c>
    </row>
    <row r="58" spans="1:21" s="22" customFormat="1" ht="39.6" x14ac:dyDescent="0.3">
      <c r="A58" s="28">
        <v>17</v>
      </c>
      <c r="B58" s="29" t="s">
        <v>222</v>
      </c>
      <c r="C58" s="29" t="s">
        <v>287</v>
      </c>
      <c r="D58" s="29" t="s">
        <v>406</v>
      </c>
      <c r="E58" s="29" t="s">
        <v>407</v>
      </c>
      <c r="F58" s="29" t="s">
        <v>408</v>
      </c>
      <c r="G58" s="29" t="s">
        <v>409</v>
      </c>
      <c r="H58" s="29">
        <v>29</v>
      </c>
      <c r="I58" s="29" t="s">
        <v>410</v>
      </c>
      <c r="J58" s="29" t="s">
        <v>411</v>
      </c>
      <c r="K58" s="29">
        <v>2025</v>
      </c>
      <c r="L58" s="29" t="s">
        <v>348</v>
      </c>
      <c r="M58" s="29" t="s">
        <v>125</v>
      </c>
      <c r="N58" s="29"/>
      <c r="O58" s="29"/>
      <c r="P58" s="29" t="s">
        <v>91</v>
      </c>
      <c r="Q58" s="29"/>
      <c r="R58" s="29" t="s">
        <v>412</v>
      </c>
      <c r="S58" s="29" t="s">
        <v>413</v>
      </c>
      <c r="T58" s="29" t="s">
        <v>94</v>
      </c>
      <c r="U58" s="29" t="str">
        <f>HYPERLINK("http://dx.doi.org/10.1007/s10008-025-06266-5","http://dx.doi.org/10.1007/s10008-025-06266-5")</f>
        <v>http://dx.doi.org/10.1007/s10008-025-06266-5</v>
      </c>
    </row>
    <row r="59" spans="1:21" s="22" customFormat="1" ht="52.8" x14ac:dyDescent="0.3">
      <c r="A59" s="28">
        <v>18</v>
      </c>
      <c r="B59" s="29" t="s">
        <v>222</v>
      </c>
      <c r="C59" s="29" t="s">
        <v>287</v>
      </c>
      <c r="D59" s="29" t="s">
        <v>406</v>
      </c>
      <c r="E59" s="29" t="s">
        <v>414</v>
      </c>
      <c r="F59" s="29" t="s">
        <v>415</v>
      </c>
      <c r="G59" s="29" t="s">
        <v>416</v>
      </c>
      <c r="H59" s="29">
        <v>998</v>
      </c>
      <c r="I59" s="29" t="s">
        <v>129</v>
      </c>
      <c r="J59" s="29">
        <v>119523</v>
      </c>
      <c r="K59" s="29">
        <v>2025</v>
      </c>
      <c r="L59" s="29" t="s">
        <v>417</v>
      </c>
      <c r="M59" s="29" t="s">
        <v>125</v>
      </c>
      <c r="N59" s="29"/>
      <c r="O59" s="29"/>
      <c r="P59" s="29" t="s">
        <v>128</v>
      </c>
      <c r="Q59" s="29"/>
      <c r="R59" s="29" t="s">
        <v>418</v>
      </c>
      <c r="S59" s="29" t="s">
        <v>419</v>
      </c>
      <c r="T59" s="29" t="s">
        <v>94</v>
      </c>
      <c r="U59" s="29" t="str">
        <f>HYPERLINK("http://dx.doi.org/10.1016/j.jelechem.2025.119523","http://dx.doi.org/10.1016/j.jelechem.2025.119523")</f>
        <v>http://dx.doi.org/10.1016/j.jelechem.2025.119523</v>
      </c>
    </row>
    <row r="60" spans="1:21" s="22" customFormat="1" ht="52.8" x14ac:dyDescent="0.3">
      <c r="A60" s="28">
        <v>19</v>
      </c>
      <c r="B60" s="29" t="s">
        <v>222</v>
      </c>
      <c r="C60" s="29" t="s">
        <v>287</v>
      </c>
      <c r="D60" s="29" t="s">
        <v>420</v>
      </c>
      <c r="E60" s="29" t="s">
        <v>421</v>
      </c>
      <c r="F60" s="29" t="s">
        <v>422</v>
      </c>
      <c r="G60" s="29" t="s">
        <v>423</v>
      </c>
      <c r="H60" s="29">
        <v>14</v>
      </c>
      <c r="I60" s="29">
        <v>10</v>
      </c>
      <c r="J60" s="29">
        <v>1265</v>
      </c>
      <c r="K60" s="29">
        <v>2025</v>
      </c>
      <c r="L60" s="29" t="s">
        <v>424</v>
      </c>
      <c r="M60" s="29" t="s">
        <v>125</v>
      </c>
      <c r="N60" s="29"/>
      <c r="O60" s="29"/>
      <c r="P60" s="29" t="s">
        <v>128</v>
      </c>
      <c r="Q60" s="29"/>
      <c r="R60" s="29" t="s">
        <v>129</v>
      </c>
      <c r="S60" s="29" t="s">
        <v>425</v>
      </c>
      <c r="T60" s="29" t="s">
        <v>94</v>
      </c>
      <c r="U60" s="29" t="str">
        <f>HYPERLINK("http://dx.doi.org/10.3390/antiox14101265","http://dx.doi.org/10.3390/antiox14101265")</f>
        <v>http://dx.doi.org/10.3390/antiox14101265</v>
      </c>
    </row>
    <row r="61" spans="1:21" s="22" customFormat="1" ht="52.8" x14ac:dyDescent="0.3">
      <c r="A61" s="28">
        <v>20</v>
      </c>
      <c r="B61" s="29" t="s">
        <v>222</v>
      </c>
      <c r="C61" s="29" t="s">
        <v>287</v>
      </c>
      <c r="D61" s="29" t="s">
        <v>420</v>
      </c>
      <c r="E61" s="29" t="s">
        <v>426</v>
      </c>
      <c r="F61" s="29" t="s">
        <v>427</v>
      </c>
      <c r="G61" s="29" t="s">
        <v>428</v>
      </c>
      <c r="H61" s="29">
        <v>58</v>
      </c>
      <c r="I61" s="29">
        <v>4</v>
      </c>
      <c r="J61" s="29" t="s">
        <v>429</v>
      </c>
      <c r="K61" s="29">
        <v>2025</v>
      </c>
      <c r="L61" s="29" t="s">
        <v>148</v>
      </c>
      <c r="M61" s="29" t="s">
        <v>125</v>
      </c>
      <c r="N61" s="29"/>
      <c r="O61" s="29"/>
      <c r="P61" s="29" t="s">
        <v>430</v>
      </c>
      <c r="Q61" s="29"/>
      <c r="R61" s="29" t="s">
        <v>431</v>
      </c>
      <c r="S61" s="29" t="s">
        <v>432</v>
      </c>
      <c r="T61" s="29" t="s">
        <v>94</v>
      </c>
      <c r="U61" s="29" t="str">
        <f>HYPERLINK("http://dx.doi.org/10.1016/j.jmii.2025.02.004","http://dx.doi.org/10.1016/j.jmii.2025.02.004")</f>
        <v>http://dx.doi.org/10.1016/j.jmii.2025.02.004</v>
      </c>
    </row>
    <row r="62" spans="1:21" s="22" customFormat="1" ht="52.8" x14ac:dyDescent="0.3">
      <c r="A62" s="28">
        <v>21</v>
      </c>
      <c r="B62" s="29" t="s">
        <v>222</v>
      </c>
      <c r="C62" s="29" t="s">
        <v>287</v>
      </c>
      <c r="D62" s="29" t="s">
        <v>433</v>
      </c>
      <c r="E62" s="29" t="s">
        <v>434</v>
      </c>
      <c r="F62" s="29" t="s">
        <v>435</v>
      </c>
      <c r="G62" s="29" t="s">
        <v>436</v>
      </c>
      <c r="H62" s="29">
        <v>66</v>
      </c>
      <c r="I62" s="29" t="s">
        <v>129</v>
      </c>
      <c r="J62" s="29">
        <v>106193</v>
      </c>
      <c r="K62" s="29">
        <v>2025</v>
      </c>
      <c r="L62" s="29" t="s">
        <v>437</v>
      </c>
      <c r="M62" s="29" t="s">
        <v>125</v>
      </c>
      <c r="N62" s="29"/>
      <c r="O62" s="29"/>
      <c r="P62" s="29" t="s">
        <v>158</v>
      </c>
      <c r="Q62" s="29"/>
      <c r="R62" s="29" t="s">
        <v>438</v>
      </c>
      <c r="S62" s="29" t="s">
        <v>439</v>
      </c>
      <c r="T62" s="29" t="s">
        <v>94</v>
      </c>
      <c r="U62" s="29" t="str">
        <f>HYPERLINK("http://dx.doi.org/10.1016/j.fbio.2025.106193","http://dx.doi.org/10.1016/j.fbio.2025.106193")</f>
        <v>http://dx.doi.org/10.1016/j.fbio.2025.106193</v>
      </c>
    </row>
    <row r="63" spans="1:21" s="22" customFormat="1" ht="39.6" x14ac:dyDescent="0.3">
      <c r="A63" s="28">
        <v>22</v>
      </c>
      <c r="B63" s="29" t="s">
        <v>222</v>
      </c>
      <c r="C63" s="29" t="s">
        <v>287</v>
      </c>
      <c r="D63" s="29" t="s">
        <v>440</v>
      </c>
      <c r="E63" s="29" t="s">
        <v>441</v>
      </c>
      <c r="F63" s="29" t="s">
        <v>442</v>
      </c>
      <c r="G63" s="29" t="s">
        <v>443</v>
      </c>
      <c r="H63" s="29">
        <v>15</v>
      </c>
      <c r="I63" s="29">
        <v>18</v>
      </c>
      <c r="J63" s="29" t="s">
        <v>444</v>
      </c>
      <c r="K63" s="29">
        <v>2025</v>
      </c>
      <c r="L63" s="29" t="s">
        <v>445</v>
      </c>
      <c r="M63" s="29" t="s">
        <v>125</v>
      </c>
      <c r="N63" s="29"/>
      <c r="O63" s="29"/>
      <c r="P63" s="29" t="s">
        <v>149</v>
      </c>
      <c r="Q63" s="29"/>
      <c r="R63" s="29" t="s">
        <v>129</v>
      </c>
      <c r="S63" s="29" t="s">
        <v>446</v>
      </c>
      <c r="T63" s="29" t="s">
        <v>94</v>
      </c>
      <c r="U63" s="29" t="str">
        <f>HYPERLINK("http://dx.doi.org/10.1039/d5ra00216h","http://dx.doi.org/10.1039/d5ra00216h")</f>
        <v>http://dx.doi.org/10.1039/d5ra00216h</v>
      </c>
    </row>
    <row r="64" spans="1:21" s="22" customFormat="1" ht="39.6" x14ac:dyDescent="0.3">
      <c r="A64" s="28">
        <v>23</v>
      </c>
      <c r="B64" s="29" t="s">
        <v>222</v>
      </c>
      <c r="C64" s="29" t="s">
        <v>287</v>
      </c>
      <c r="D64" s="29" t="s">
        <v>447</v>
      </c>
      <c r="E64" s="29" t="s">
        <v>448</v>
      </c>
      <c r="F64" s="29" t="s">
        <v>449</v>
      </c>
      <c r="G64" s="29" t="s">
        <v>450</v>
      </c>
      <c r="H64" s="29">
        <v>291</v>
      </c>
      <c r="I64" s="29" t="s">
        <v>129</v>
      </c>
      <c r="J64" s="29">
        <v>127819</v>
      </c>
      <c r="K64" s="29">
        <v>2025</v>
      </c>
      <c r="L64" s="29" t="s">
        <v>124</v>
      </c>
      <c r="M64" s="29" t="s">
        <v>125</v>
      </c>
      <c r="N64" s="29"/>
      <c r="O64" s="29"/>
      <c r="P64" s="29" t="s">
        <v>158</v>
      </c>
      <c r="Q64" s="29"/>
      <c r="R64" s="29" t="s">
        <v>451</v>
      </c>
      <c r="S64" s="29" t="s">
        <v>452</v>
      </c>
      <c r="T64" s="29" t="s">
        <v>94</v>
      </c>
      <c r="U64" s="29" t="str">
        <f>HYPERLINK("http://dx.doi.org/10.1016/j.talanta.2025.127819","http://dx.doi.org/10.1016/j.talanta.2025.127819")</f>
        <v>http://dx.doi.org/10.1016/j.talanta.2025.127819</v>
      </c>
    </row>
    <row r="65" spans="1:215" s="44" customFormat="1" ht="19.8" x14ac:dyDescent="0.3">
      <c r="A65" s="40"/>
      <c r="B65" s="41"/>
      <c r="C65" s="42" t="s">
        <v>453</v>
      </c>
      <c r="D65" s="41"/>
      <c r="E65" s="41"/>
      <c r="F65" s="14" t="s">
        <v>454</v>
      </c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  <c r="HG65" s="43"/>
    </row>
    <row r="66" spans="1:215" s="22" customFormat="1" ht="52.8" x14ac:dyDescent="0.3">
      <c r="A66" s="28">
        <v>1</v>
      </c>
      <c r="B66" s="29" t="s">
        <v>222</v>
      </c>
      <c r="C66" s="29" t="s">
        <v>455</v>
      </c>
      <c r="D66" s="29" t="s">
        <v>456</v>
      </c>
      <c r="E66" s="29" t="s">
        <v>457</v>
      </c>
      <c r="F66" s="29" t="s">
        <v>458</v>
      </c>
      <c r="G66" s="29" t="s">
        <v>459</v>
      </c>
      <c r="H66" s="29">
        <v>51</v>
      </c>
      <c r="I66" s="29" t="s">
        <v>460</v>
      </c>
      <c r="J66" s="29" t="s">
        <v>461</v>
      </c>
      <c r="K66" s="29">
        <v>2025</v>
      </c>
      <c r="L66" s="29" t="s">
        <v>462</v>
      </c>
      <c r="M66" s="29" t="s">
        <v>125</v>
      </c>
      <c r="N66" s="29"/>
      <c r="O66" s="29"/>
      <c r="P66" s="29" t="s">
        <v>149</v>
      </c>
      <c r="Q66" s="29"/>
      <c r="R66" s="29" t="s">
        <v>463</v>
      </c>
      <c r="S66" s="29" t="s">
        <v>464</v>
      </c>
      <c r="T66" s="29" t="s">
        <v>94</v>
      </c>
      <c r="U66" s="29" t="str">
        <f>HYPERLINK("http://dx.doi.org/10.1016/j.ceramint.2025.05.094","http://dx.doi.org/10.1016/j.ceramint.2025.05.094")</f>
        <v>http://dx.doi.org/10.1016/j.ceramint.2025.05.094</v>
      </c>
    </row>
    <row r="67" spans="1:215" s="22" customFormat="1" ht="66" x14ac:dyDescent="0.3">
      <c r="A67" s="28">
        <v>2</v>
      </c>
      <c r="B67" s="29" t="s">
        <v>222</v>
      </c>
      <c r="C67" s="29" t="s">
        <v>455</v>
      </c>
      <c r="D67" s="29" t="s">
        <v>456</v>
      </c>
      <c r="E67" s="29" t="s">
        <v>465</v>
      </c>
      <c r="F67" s="29" t="s">
        <v>466</v>
      </c>
      <c r="G67" s="29" t="s">
        <v>459</v>
      </c>
      <c r="H67" s="29">
        <v>51</v>
      </c>
      <c r="I67" s="29" t="s">
        <v>467</v>
      </c>
      <c r="J67" s="29" t="s">
        <v>468</v>
      </c>
      <c r="K67" s="29">
        <v>2025</v>
      </c>
      <c r="L67" s="29" t="s">
        <v>148</v>
      </c>
      <c r="M67" s="29" t="s">
        <v>125</v>
      </c>
      <c r="N67" s="29"/>
      <c r="O67" s="29"/>
      <c r="P67" s="29" t="s">
        <v>149</v>
      </c>
      <c r="Q67" s="29"/>
      <c r="R67" s="29" t="s">
        <v>463</v>
      </c>
      <c r="S67" s="29" t="s">
        <v>464</v>
      </c>
      <c r="T67" s="29" t="s">
        <v>94</v>
      </c>
      <c r="U67" s="29" t="str">
        <f>HYPERLINK("http://dx.doi.org/10.1016/j.ceramint.2025.04.088","http://dx.doi.org/10.1016/j.ceramint.2025.04.088")</f>
        <v>http://dx.doi.org/10.1016/j.ceramint.2025.04.088</v>
      </c>
    </row>
    <row r="68" spans="1:215" s="22" customFormat="1" ht="66" x14ac:dyDescent="0.3">
      <c r="A68" s="28">
        <v>3</v>
      </c>
      <c r="B68" s="29" t="s">
        <v>222</v>
      </c>
      <c r="C68" s="31" t="s">
        <v>469</v>
      </c>
      <c r="D68" s="29" t="s">
        <v>456</v>
      </c>
      <c r="E68" s="29" t="s">
        <v>470</v>
      </c>
      <c r="F68" s="29" t="s">
        <v>471</v>
      </c>
      <c r="G68" s="29" t="s">
        <v>291</v>
      </c>
      <c r="H68" s="29">
        <v>497</v>
      </c>
      <c r="I68" s="29" t="s">
        <v>129</v>
      </c>
      <c r="J68" s="29">
        <v>131798</v>
      </c>
      <c r="K68" s="29">
        <v>2025</v>
      </c>
      <c r="L68" s="29" t="s">
        <v>311</v>
      </c>
      <c r="M68" s="29" t="s">
        <v>125</v>
      </c>
      <c r="N68" s="29"/>
      <c r="O68" s="29"/>
      <c r="P68" s="29" t="s">
        <v>128</v>
      </c>
      <c r="Q68" s="29"/>
      <c r="R68" s="29" t="s">
        <v>293</v>
      </c>
      <c r="S68" s="29" t="s">
        <v>294</v>
      </c>
      <c r="T68" s="29" t="s">
        <v>94</v>
      </c>
      <c r="U68" s="29" t="str">
        <f>HYPERLINK("http://dx.doi.org/10.1016/j.surfcoat.2025.131798","http://dx.doi.org/10.1016/j.surfcoat.2025.131798")</f>
        <v>http://dx.doi.org/10.1016/j.surfcoat.2025.131798</v>
      </c>
    </row>
    <row r="69" spans="1:215" s="22" customFormat="1" ht="79.2" x14ac:dyDescent="0.3">
      <c r="A69" s="28">
        <v>4</v>
      </c>
      <c r="B69" s="29" t="s">
        <v>222</v>
      </c>
      <c r="C69" s="29" t="s">
        <v>455</v>
      </c>
      <c r="D69" s="29" t="s">
        <v>456</v>
      </c>
      <c r="E69" s="29" t="s">
        <v>472</v>
      </c>
      <c r="F69" s="29" t="s">
        <v>473</v>
      </c>
      <c r="G69" s="29" t="s">
        <v>474</v>
      </c>
      <c r="H69" s="29">
        <v>100</v>
      </c>
      <c r="I69" s="29">
        <v>6</v>
      </c>
      <c r="J69" s="29">
        <v>65985</v>
      </c>
      <c r="K69" s="29">
        <v>2025</v>
      </c>
      <c r="L69" s="29" t="s">
        <v>475</v>
      </c>
      <c r="M69" s="29" t="s">
        <v>125</v>
      </c>
      <c r="N69" s="29"/>
      <c r="O69" s="29"/>
      <c r="P69" s="29" t="s">
        <v>476</v>
      </c>
      <c r="Q69" s="29"/>
      <c r="R69" s="29" t="s">
        <v>477</v>
      </c>
      <c r="S69" s="29" t="s">
        <v>478</v>
      </c>
      <c r="T69" s="29" t="s">
        <v>94</v>
      </c>
      <c r="U69" s="29" t="str">
        <f>HYPERLINK("http://dx.doi.org/10.1088/1402-4896/addb03","http://dx.doi.org/10.1088/1402-4896/addb03")</f>
        <v>http://dx.doi.org/10.1088/1402-4896/addb03</v>
      </c>
    </row>
    <row r="70" spans="1:215" s="22" customFormat="1" ht="64.8" x14ac:dyDescent="0.3">
      <c r="A70" s="28">
        <v>5</v>
      </c>
      <c r="B70" s="29" t="s">
        <v>222</v>
      </c>
      <c r="C70" s="20" t="s">
        <v>479</v>
      </c>
      <c r="D70" s="20" t="s">
        <v>480</v>
      </c>
      <c r="E70" s="20" t="s">
        <v>481</v>
      </c>
      <c r="F70" s="20" t="s">
        <v>482</v>
      </c>
      <c r="G70" s="20" t="s">
        <v>483</v>
      </c>
      <c r="H70" s="20" t="s">
        <v>484</v>
      </c>
      <c r="I70" s="20"/>
      <c r="J70" s="20" t="s">
        <v>485</v>
      </c>
      <c r="K70" s="20" t="s">
        <v>35</v>
      </c>
      <c r="L70" s="20" t="s">
        <v>68</v>
      </c>
      <c r="M70" s="20" t="s">
        <v>319</v>
      </c>
      <c r="N70" s="20"/>
      <c r="O70" s="20" t="s">
        <v>126</v>
      </c>
      <c r="P70" s="20" t="s">
        <v>157</v>
      </c>
      <c r="Q70" s="20"/>
      <c r="R70" s="20" t="s">
        <v>486</v>
      </c>
      <c r="S70" s="20" t="s">
        <v>487</v>
      </c>
      <c r="T70" s="20" t="s">
        <v>41</v>
      </c>
      <c r="U70" s="9" t="s">
        <v>488</v>
      </c>
    </row>
    <row r="71" spans="1:215" s="22" customFormat="1" ht="66" x14ac:dyDescent="0.3">
      <c r="A71" s="28">
        <v>6</v>
      </c>
      <c r="B71" s="29" t="s">
        <v>222</v>
      </c>
      <c r="C71" s="20" t="s">
        <v>479</v>
      </c>
      <c r="D71" s="20" t="s">
        <v>480</v>
      </c>
      <c r="E71" s="20" t="s">
        <v>489</v>
      </c>
      <c r="F71" s="20" t="s">
        <v>490</v>
      </c>
      <c r="G71" s="20" t="s">
        <v>483</v>
      </c>
      <c r="H71" s="20" t="s">
        <v>491</v>
      </c>
      <c r="I71" s="20"/>
      <c r="J71" s="20" t="s">
        <v>492</v>
      </c>
      <c r="K71" s="20" t="s">
        <v>35</v>
      </c>
      <c r="L71" s="20" t="s">
        <v>58</v>
      </c>
      <c r="M71" s="20" t="s">
        <v>319</v>
      </c>
      <c r="N71" s="20"/>
      <c r="O71" s="20" t="s">
        <v>126</v>
      </c>
      <c r="P71" s="20" t="s">
        <v>157</v>
      </c>
      <c r="Q71" s="20"/>
      <c r="R71" s="20" t="s">
        <v>486</v>
      </c>
      <c r="S71" s="20" t="s">
        <v>487</v>
      </c>
      <c r="T71" s="20" t="s">
        <v>41</v>
      </c>
      <c r="U71" s="29" t="s">
        <v>493</v>
      </c>
    </row>
    <row r="72" spans="1:215" s="22" customFormat="1" ht="26.4" x14ac:dyDescent="0.3">
      <c r="A72" s="28">
        <v>7</v>
      </c>
      <c r="B72" s="29" t="s">
        <v>222</v>
      </c>
      <c r="C72" s="29" t="s">
        <v>455</v>
      </c>
      <c r="D72" s="29" t="s">
        <v>494</v>
      </c>
      <c r="E72" s="29" t="s">
        <v>495</v>
      </c>
      <c r="F72" s="29" t="s">
        <v>496</v>
      </c>
      <c r="G72" s="29" t="s">
        <v>497</v>
      </c>
      <c r="H72" s="29">
        <v>15</v>
      </c>
      <c r="I72" s="29">
        <v>1</v>
      </c>
      <c r="J72" s="29">
        <v>80</v>
      </c>
      <c r="K72" s="29">
        <v>2025</v>
      </c>
      <c r="L72" s="29" t="s">
        <v>498</v>
      </c>
      <c r="M72" s="29" t="s">
        <v>125</v>
      </c>
      <c r="N72" s="29"/>
      <c r="O72" s="29"/>
      <c r="P72" s="29" t="s">
        <v>128</v>
      </c>
      <c r="Q72" s="29"/>
      <c r="R72" s="29" t="s">
        <v>499</v>
      </c>
      <c r="S72" s="29" t="s">
        <v>129</v>
      </c>
      <c r="T72" s="29" t="s">
        <v>94</v>
      </c>
      <c r="U72" s="29" t="str">
        <f>HYPERLINK("http://dx.doi.org/10.3390/coatings15010080","http://dx.doi.org/10.3390/coatings15010080")</f>
        <v>http://dx.doi.org/10.3390/coatings15010080</v>
      </c>
    </row>
    <row r="73" spans="1:215" s="22" customFormat="1" ht="66" x14ac:dyDescent="0.3">
      <c r="A73" s="28">
        <v>8</v>
      </c>
      <c r="B73" s="29" t="s">
        <v>222</v>
      </c>
      <c r="C73" s="29" t="s">
        <v>455</v>
      </c>
      <c r="D73" s="29" t="s">
        <v>500</v>
      </c>
      <c r="E73" s="29" t="s">
        <v>501</v>
      </c>
      <c r="F73" s="29" t="s">
        <v>502</v>
      </c>
      <c r="G73" s="29" t="s">
        <v>503</v>
      </c>
      <c r="H73" s="29">
        <v>15</v>
      </c>
      <c r="I73" s="29">
        <v>11</v>
      </c>
      <c r="J73" s="29">
        <v>1241</v>
      </c>
      <c r="K73" s="29">
        <v>2025</v>
      </c>
      <c r="L73" s="29" t="s">
        <v>504</v>
      </c>
      <c r="M73" s="29" t="s">
        <v>125</v>
      </c>
      <c r="N73" s="29"/>
      <c r="O73" s="29"/>
      <c r="P73" s="29" t="s">
        <v>128</v>
      </c>
      <c r="Q73" s="29"/>
      <c r="R73" s="29" t="s">
        <v>129</v>
      </c>
      <c r="S73" s="29" t="s">
        <v>505</v>
      </c>
      <c r="T73" s="29" t="s">
        <v>94</v>
      </c>
      <c r="U73" s="29" t="str">
        <f>HYPERLINK("http://dx.doi.org/10.3390/met15111241","http://dx.doi.org/10.3390/met15111241")</f>
        <v>http://dx.doi.org/10.3390/met15111241</v>
      </c>
    </row>
    <row r="74" spans="1:215" s="22" customFormat="1" ht="52.8" x14ac:dyDescent="0.3">
      <c r="A74" s="28">
        <v>9</v>
      </c>
      <c r="B74" s="29" t="s">
        <v>222</v>
      </c>
      <c r="C74" s="29" t="s">
        <v>455</v>
      </c>
      <c r="D74" s="29" t="s">
        <v>506</v>
      </c>
      <c r="E74" s="29" t="s">
        <v>507</v>
      </c>
      <c r="F74" s="29" t="s">
        <v>508</v>
      </c>
      <c r="G74" s="29" t="s">
        <v>509</v>
      </c>
      <c r="H74" s="29">
        <v>13</v>
      </c>
      <c r="I74" s="29">
        <v>29</v>
      </c>
      <c r="J74" s="29" t="s">
        <v>510</v>
      </c>
      <c r="K74" s="29">
        <v>2025</v>
      </c>
      <c r="L74" s="29" t="s">
        <v>511</v>
      </c>
      <c r="M74" s="29" t="s">
        <v>125</v>
      </c>
      <c r="N74" s="29"/>
      <c r="O74" s="29"/>
      <c r="P74" s="29" t="s">
        <v>149</v>
      </c>
      <c r="Q74" s="29"/>
      <c r="R74" s="29" t="s">
        <v>512</v>
      </c>
      <c r="S74" s="29" t="s">
        <v>513</v>
      </c>
      <c r="T74" s="29" t="s">
        <v>94</v>
      </c>
      <c r="U74" s="29" t="str">
        <f>HYPERLINK("http://dx.doi.org/10.1039/d5tc01465d","http://dx.doi.org/10.1039/d5tc01465d")</f>
        <v>http://dx.doi.org/10.1039/d5tc01465d</v>
      </c>
    </row>
    <row r="75" spans="1:215" s="22" customFormat="1" ht="39.6" x14ac:dyDescent="0.3">
      <c r="A75" s="28">
        <v>10</v>
      </c>
      <c r="B75" s="29" t="s">
        <v>222</v>
      </c>
      <c r="C75" s="29" t="s">
        <v>455</v>
      </c>
      <c r="D75" s="29" t="s">
        <v>506</v>
      </c>
      <c r="E75" s="29" t="s">
        <v>514</v>
      </c>
      <c r="F75" s="29" t="s">
        <v>515</v>
      </c>
      <c r="G75" s="29" t="s">
        <v>516</v>
      </c>
      <c r="H75" s="29">
        <v>131</v>
      </c>
      <c r="I75" s="29">
        <v>6</v>
      </c>
      <c r="J75" s="29">
        <v>112</v>
      </c>
      <c r="K75" s="29">
        <v>2025</v>
      </c>
      <c r="L75" s="29" t="s">
        <v>348</v>
      </c>
      <c r="M75" s="29" t="s">
        <v>125</v>
      </c>
      <c r="N75" s="29"/>
      <c r="O75" s="29"/>
      <c r="P75" s="29" t="s">
        <v>105</v>
      </c>
      <c r="Q75" s="29"/>
      <c r="R75" s="29" t="s">
        <v>517</v>
      </c>
      <c r="S75" s="29" t="s">
        <v>518</v>
      </c>
      <c r="T75" s="29" t="s">
        <v>94</v>
      </c>
      <c r="U75" s="29" t="str">
        <f>HYPERLINK("http://dx.doi.org/10.1007/s00340-025-08469-0","http://dx.doi.org/10.1007/s00340-025-08469-0")</f>
        <v>http://dx.doi.org/10.1007/s00340-025-08469-0</v>
      </c>
    </row>
    <row r="76" spans="1:215" s="22" customFormat="1" ht="52.8" x14ac:dyDescent="0.3">
      <c r="A76" s="28">
        <v>11</v>
      </c>
      <c r="B76" s="29" t="s">
        <v>222</v>
      </c>
      <c r="C76" s="29" t="s">
        <v>455</v>
      </c>
      <c r="D76" s="45" t="s">
        <v>519</v>
      </c>
      <c r="E76" s="29" t="s">
        <v>520</v>
      </c>
      <c r="F76" s="29" t="s">
        <v>521</v>
      </c>
      <c r="G76" s="29" t="s">
        <v>522</v>
      </c>
      <c r="H76" s="29">
        <v>10</v>
      </c>
      <c r="I76" s="29">
        <v>13</v>
      </c>
      <c r="J76" s="29">
        <v>2401428</v>
      </c>
      <c r="K76" s="29">
        <v>2025</v>
      </c>
      <c r="L76" s="29" t="s">
        <v>523</v>
      </c>
      <c r="M76" s="29" t="s">
        <v>125</v>
      </c>
      <c r="N76" s="29"/>
      <c r="O76" s="20" t="s">
        <v>38</v>
      </c>
      <c r="P76" s="29" t="s">
        <v>91</v>
      </c>
      <c r="Q76" s="29"/>
      <c r="R76" s="29" t="s">
        <v>524</v>
      </c>
      <c r="S76" s="29" t="s">
        <v>129</v>
      </c>
      <c r="T76" s="29" t="s">
        <v>94</v>
      </c>
      <c r="U76" s="29" t="str">
        <f>HYPERLINK("http://dx.doi.org/10.1002/admt.202401428","http://dx.doi.org/10.1002/admt.202401428")</f>
        <v>http://dx.doi.org/10.1002/admt.202401428</v>
      </c>
    </row>
    <row r="77" spans="1:215" s="22" customFormat="1" ht="52.8" x14ac:dyDescent="0.3">
      <c r="A77" s="28">
        <v>12</v>
      </c>
      <c r="B77" s="29" t="s">
        <v>222</v>
      </c>
      <c r="C77" s="29" t="s">
        <v>455</v>
      </c>
      <c r="D77" s="29" t="s">
        <v>519</v>
      </c>
      <c r="E77" s="29" t="s">
        <v>525</v>
      </c>
      <c r="F77" s="29" t="s">
        <v>526</v>
      </c>
      <c r="G77" s="29" t="s">
        <v>527</v>
      </c>
      <c r="H77" s="29">
        <v>21</v>
      </c>
      <c r="I77" s="29">
        <v>17</v>
      </c>
      <c r="J77" s="29">
        <v>2410990</v>
      </c>
      <c r="K77" s="29">
        <v>2025</v>
      </c>
      <c r="L77" s="29" t="s">
        <v>437</v>
      </c>
      <c r="M77" s="29" t="s">
        <v>125</v>
      </c>
      <c r="N77" s="29"/>
      <c r="O77" s="29"/>
      <c r="P77" s="29" t="s">
        <v>105</v>
      </c>
      <c r="Q77" s="29"/>
      <c r="R77" s="29" t="s">
        <v>528</v>
      </c>
      <c r="S77" s="29" t="s">
        <v>529</v>
      </c>
      <c r="T77" s="29" t="s">
        <v>94</v>
      </c>
      <c r="U77" s="29" t="str">
        <f>HYPERLINK("http://dx.doi.org/10.1002/smll.202410990","http://dx.doi.org/10.1002/smll.202410990")</f>
        <v>http://dx.doi.org/10.1002/smll.202410990</v>
      </c>
    </row>
    <row r="78" spans="1:215" s="22" customFormat="1" ht="52.8" x14ac:dyDescent="0.3">
      <c r="A78" s="28">
        <v>13</v>
      </c>
      <c r="B78" s="29" t="s">
        <v>222</v>
      </c>
      <c r="C78" s="29" t="s">
        <v>455</v>
      </c>
      <c r="D78" s="29" t="s">
        <v>519</v>
      </c>
      <c r="E78" s="29" t="s">
        <v>530</v>
      </c>
      <c r="F78" s="29" t="s">
        <v>531</v>
      </c>
      <c r="G78" s="29" t="s">
        <v>532</v>
      </c>
      <c r="H78" s="29">
        <v>7</v>
      </c>
      <c r="I78" s="29">
        <v>6</v>
      </c>
      <c r="J78" s="29" t="s">
        <v>533</v>
      </c>
      <c r="K78" s="29">
        <v>2025</v>
      </c>
      <c r="L78" s="29" t="s">
        <v>534</v>
      </c>
      <c r="M78" s="29" t="s">
        <v>125</v>
      </c>
      <c r="N78" s="29"/>
      <c r="O78" s="29"/>
      <c r="P78" s="29" t="s">
        <v>91</v>
      </c>
      <c r="Q78" s="29"/>
      <c r="R78" s="29" t="s">
        <v>129</v>
      </c>
      <c r="S78" s="29" t="s">
        <v>535</v>
      </c>
      <c r="T78" s="29" t="s">
        <v>94</v>
      </c>
      <c r="U78" s="29" t="str">
        <f>HYPERLINK("http://dx.doi.org/10.1021/acsaelm.5c00088","http://dx.doi.org/10.1021/acsaelm.5c00088")</f>
        <v>http://dx.doi.org/10.1021/acsaelm.5c00088</v>
      </c>
    </row>
    <row r="79" spans="1:215" s="22" customFormat="1" ht="79.2" x14ac:dyDescent="0.3">
      <c r="A79" s="28">
        <v>14</v>
      </c>
      <c r="B79" s="29" t="s">
        <v>222</v>
      </c>
      <c r="C79" s="29" t="s">
        <v>455</v>
      </c>
      <c r="D79" s="29" t="s">
        <v>536</v>
      </c>
      <c r="E79" s="29" t="s">
        <v>537</v>
      </c>
      <c r="F79" s="29" t="s">
        <v>538</v>
      </c>
      <c r="G79" s="29" t="s">
        <v>539</v>
      </c>
      <c r="H79" s="29">
        <v>35</v>
      </c>
      <c r="I79" s="29">
        <v>48</v>
      </c>
      <c r="J79" s="29" t="s">
        <v>376</v>
      </c>
      <c r="K79" s="29">
        <v>2025</v>
      </c>
      <c r="L79" s="29" t="s">
        <v>403</v>
      </c>
      <c r="M79" s="29" t="s">
        <v>125</v>
      </c>
      <c r="N79" s="29"/>
      <c r="O79" s="29"/>
      <c r="P79" s="29" t="s">
        <v>105</v>
      </c>
      <c r="Q79" s="29"/>
      <c r="R79" s="29" t="s">
        <v>540</v>
      </c>
      <c r="S79" s="29" t="s">
        <v>541</v>
      </c>
      <c r="T79" s="29" t="s">
        <v>94</v>
      </c>
      <c r="U79" s="29" t="str">
        <f>HYPERLINK("http://dx.doi.org/10.1002/adfm.202513041","http://dx.doi.org/10.1002/adfm.202513041")</f>
        <v>http://dx.doi.org/10.1002/adfm.202513041</v>
      </c>
    </row>
    <row r="80" spans="1:215" s="22" customFormat="1" ht="52.8" x14ac:dyDescent="0.3">
      <c r="A80" s="28">
        <v>15</v>
      </c>
      <c r="B80" s="29" t="s">
        <v>222</v>
      </c>
      <c r="C80" s="29" t="s">
        <v>455</v>
      </c>
      <c r="D80" s="29" t="s">
        <v>536</v>
      </c>
      <c r="E80" s="29" t="s">
        <v>542</v>
      </c>
      <c r="F80" s="29" t="s">
        <v>543</v>
      </c>
      <c r="G80" s="29" t="s">
        <v>544</v>
      </c>
      <c r="H80" s="29">
        <v>1014</v>
      </c>
      <c r="I80" s="29" t="s">
        <v>129</v>
      </c>
      <c r="J80" s="29">
        <v>178684</v>
      </c>
      <c r="K80" s="29">
        <v>2025</v>
      </c>
      <c r="L80" s="29" t="s">
        <v>545</v>
      </c>
      <c r="M80" s="29" t="s">
        <v>125</v>
      </c>
      <c r="N80" s="29"/>
      <c r="O80" s="29"/>
      <c r="P80" s="29" t="s">
        <v>128</v>
      </c>
      <c r="Q80" s="29"/>
      <c r="R80" s="29" t="s">
        <v>546</v>
      </c>
      <c r="S80" s="29" t="s">
        <v>547</v>
      </c>
      <c r="T80" s="29" t="s">
        <v>94</v>
      </c>
      <c r="U80" s="29" t="str">
        <f>HYPERLINK("http://dx.doi.org/10.1016/j.jallcom.2025.178684","http://dx.doi.org/10.1016/j.jallcom.2025.178684")</f>
        <v>http://dx.doi.org/10.1016/j.jallcom.2025.178684</v>
      </c>
    </row>
    <row r="81" spans="1:215" s="22" customFormat="1" ht="81" x14ac:dyDescent="0.3">
      <c r="A81" s="28">
        <v>16</v>
      </c>
      <c r="B81" s="29" t="s">
        <v>222</v>
      </c>
      <c r="C81" s="20" t="s">
        <v>479</v>
      </c>
      <c r="D81" s="20" t="s">
        <v>548</v>
      </c>
      <c r="E81" s="20" t="s">
        <v>549</v>
      </c>
      <c r="F81" s="23" t="s">
        <v>550</v>
      </c>
      <c r="G81" s="19" t="s">
        <v>551</v>
      </c>
      <c r="H81" s="20"/>
      <c r="I81" s="20" t="s">
        <v>552</v>
      </c>
      <c r="J81" s="20" t="s">
        <v>553</v>
      </c>
      <c r="K81" s="20" t="s">
        <v>35</v>
      </c>
      <c r="L81" s="20" t="s">
        <v>554</v>
      </c>
      <c r="M81" s="19" t="s">
        <v>69</v>
      </c>
      <c r="N81" s="20"/>
      <c r="O81" s="20" t="s">
        <v>126</v>
      </c>
      <c r="P81" s="19" t="s">
        <v>189</v>
      </c>
      <c r="Q81" s="20"/>
      <c r="R81" s="20" t="s">
        <v>555</v>
      </c>
      <c r="S81" s="20"/>
      <c r="T81" s="19" t="s">
        <v>556</v>
      </c>
      <c r="U81" s="9" t="s">
        <v>557</v>
      </c>
    </row>
    <row r="82" spans="1:215" s="22" customFormat="1" ht="64.8" x14ac:dyDescent="0.3">
      <c r="A82" s="28">
        <v>17</v>
      </c>
      <c r="B82" s="29" t="s">
        <v>222</v>
      </c>
      <c r="C82" s="20" t="s">
        <v>479</v>
      </c>
      <c r="D82" s="20" t="s">
        <v>548</v>
      </c>
      <c r="E82" s="23" t="s">
        <v>558</v>
      </c>
      <c r="F82" s="23" t="s">
        <v>559</v>
      </c>
      <c r="G82" s="19" t="s">
        <v>560</v>
      </c>
      <c r="H82" s="20"/>
      <c r="I82" s="20" t="s">
        <v>561</v>
      </c>
      <c r="J82" s="20" t="s">
        <v>562</v>
      </c>
      <c r="K82" s="20" t="s">
        <v>35</v>
      </c>
      <c r="L82" s="20" t="s">
        <v>207</v>
      </c>
      <c r="M82" s="19" t="s">
        <v>69</v>
      </c>
      <c r="N82" s="20"/>
      <c r="O82" s="20" t="s">
        <v>38</v>
      </c>
      <c r="P82" s="20"/>
      <c r="Q82" s="20"/>
      <c r="R82" s="20" t="s">
        <v>563</v>
      </c>
      <c r="S82" s="20"/>
      <c r="T82" s="20" t="s">
        <v>77</v>
      </c>
      <c r="U82" s="9" t="s">
        <v>564</v>
      </c>
    </row>
    <row r="83" spans="1:215" s="22" customFormat="1" ht="39.6" x14ac:dyDescent="0.3">
      <c r="A83" s="28">
        <v>18</v>
      </c>
      <c r="B83" s="29" t="s">
        <v>222</v>
      </c>
      <c r="C83" s="29" t="s">
        <v>455</v>
      </c>
      <c r="D83" s="29" t="s">
        <v>565</v>
      </c>
      <c r="E83" s="29" t="s">
        <v>566</v>
      </c>
      <c r="F83" s="29" t="s">
        <v>567</v>
      </c>
      <c r="G83" s="29" t="s">
        <v>568</v>
      </c>
      <c r="H83" s="29">
        <v>666</v>
      </c>
      <c r="I83" s="29" t="s">
        <v>129</v>
      </c>
      <c r="J83" s="29">
        <v>123696</v>
      </c>
      <c r="K83" s="29">
        <v>2025</v>
      </c>
      <c r="L83" s="29" t="s">
        <v>569</v>
      </c>
      <c r="M83" s="29" t="s">
        <v>125</v>
      </c>
      <c r="N83" s="29"/>
      <c r="O83" s="29"/>
      <c r="P83" s="29" t="s">
        <v>158</v>
      </c>
      <c r="Q83" s="29"/>
      <c r="R83" s="29" t="s">
        <v>570</v>
      </c>
      <c r="S83" s="29" t="s">
        <v>571</v>
      </c>
      <c r="T83" s="29" t="s">
        <v>94</v>
      </c>
      <c r="U83" s="29" t="str">
        <f>HYPERLINK("http://dx.doi.org/10.1016/j.jnoncrysol.2025.123696","http://dx.doi.org/10.1016/j.jnoncrysol.2025.123696")</f>
        <v>http://dx.doi.org/10.1016/j.jnoncrysol.2025.123696</v>
      </c>
    </row>
    <row r="84" spans="1:215" s="22" customFormat="1" ht="52.8" x14ac:dyDescent="0.3">
      <c r="A84" s="28">
        <v>19</v>
      </c>
      <c r="B84" s="29" t="s">
        <v>222</v>
      </c>
      <c r="C84" s="29" t="s">
        <v>455</v>
      </c>
      <c r="D84" s="29" t="s">
        <v>572</v>
      </c>
      <c r="E84" s="29" t="s">
        <v>573</v>
      </c>
      <c r="F84" s="29" t="s">
        <v>574</v>
      </c>
      <c r="G84" s="29" t="s">
        <v>575</v>
      </c>
      <c r="H84" s="29">
        <v>162</v>
      </c>
      <c r="I84" s="29" t="s">
        <v>129</v>
      </c>
      <c r="J84" s="29">
        <v>116890</v>
      </c>
      <c r="K84" s="29">
        <v>2025</v>
      </c>
      <c r="L84" s="29" t="s">
        <v>576</v>
      </c>
      <c r="M84" s="29" t="s">
        <v>125</v>
      </c>
      <c r="N84" s="29"/>
      <c r="O84" s="20" t="s">
        <v>126</v>
      </c>
      <c r="P84" s="29" t="s">
        <v>158</v>
      </c>
      <c r="Q84" s="29"/>
      <c r="R84" s="29" t="s">
        <v>577</v>
      </c>
      <c r="S84" s="29" t="s">
        <v>578</v>
      </c>
      <c r="T84" s="29" t="s">
        <v>94</v>
      </c>
      <c r="U84" s="29" t="str">
        <f>HYPERLINK("http://dx.doi.org/10.1016/j.optmat.2025.116890","http://dx.doi.org/10.1016/j.optmat.2025.116890")</f>
        <v>http://dx.doi.org/10.1016/j.optmat.2025.116890</v>
      </c>
    </row>
    <row r="85" spans="1:215" s="22" customFormat="1" ht="39.6" x14ac:dyDescent="0.3">
      <c r="A85" s="28">
        <v>20</v>
      </c>
      <c r="B85" s="29" t="s">
        <v>222</v>
      </c>
      <c r="C85" s="29" t="s">
        <v>455</v>
      </c>
      <c r="D85" s="29" t="s">
        <v>572</v>
      </c>
      <c r="E85" s="29" t="s">
        <v>579</v>
      </c>
      <c r="F85" s="29" t="s">
        <v>580</v>
      </c>
      <c r="G85" s="29" t="s">
        <v>369</v>
      </c>
      <c r="H85" s="29">
        <v>60</v>
      </c>
      <c r="I85" s="29" t="s">
        <v>129</v>
      </c>
      <c r="J85" s="29">
        <v>105948</v>
      </c>
      <c r="K85" s="29">
        <v>2025</v>
      </c>
      <c r="L85" s="29" t="s">
        <v>234</v>
      </c>
      <c r="M85" s="29" t="s">
        <v>125</v>
      </c>
      <c r="N85" s="29"/>
      <c r="O85" s="29"/>
      <c r="P85" s="29" t="s">
        <v>158</v>
      </c>
      <c r="Q85" s="29"/>
      <c r="R85" s="29" t="s">
        <v>371</v>
      </c>
      <c r="S85" s="29" t="s">
        <v>129</v>
      </c>
      <c r="T85" s="29" t="s">
        <v>94</v>
      </c>
      <c r="U85" s="29" t="str">
        <f>HYPERLINK("http://dx.doi.org/10.1016/j.surfin.2025.105948","http://dx.doi.org/10.1016/j.surfin.2025.105948")</f>
        <v>http://dx.doi.org/10.1016/j.surfin.2025.105948</v>
      </c>
    </row>
    <row r="86" spans="1:215" s="22" customFormat="1" ht="52.8" x14ac:dyDescent="0.3">
      <c r="A86" s="28">
        <v>21</v>
      </c>
      <c r="B86" s="29" t="s">
        <v>222</v>
      </c>
      <c r="C86" s="29" t="s">
        <v>455</v>
      </c>
      <c r="D86" s="29" t="s">
        <v>572</v>
      </c>
      <c r="E86" s="29" t="s">
        <v>581</v>
      </c>
      <c r="F86" s="29" t="s">
        <v>582</v>
      </c>
      <c r="G86" s="29" t="s">
        <v>583</v>
      </c>
      <c r="H86" s="29">
        <v>8</v>
      </c>
      <c r="I86" s="29">
        <v>19</v>
      </c>
      <c r="J86" s="29" t="s">
        <v>584</v>
      </c>
      <c r="K86" s="29">
        <v>2025</v>
      </c>
      <c r="L86" s="29" t="s">
        <v>307</v>
      </c>
      <c r="M86" s="29" t="s">
        <v>125</v>
      </c>
      <c r="N86" s="29"/>
      <c r="O86" s="29"/>
      <c r="P86" s="29" t="s">
        <v>91</v>
      </c>
      <c r="Q86" s="29"/>
      <c r="R86" s="29" t="s">
        <v>129</v>
      </c>
      <c r="S86" s="29" t="s">
        <v>585</v>
      </c>
      <c r="T86" s="29" t="s">
        <v>94</v>
      </c>
      <c r="U86" s="29" t="str">
        <f>HYPERLINK("http://dx.doi.org/10.1021/acsanm.5c01537","http://dx.doi.org/10.1021/acsanm.5c01537")</f>
        <v>http://dx.doi.org/10.1021/acsanm.5c01537</v>
      </c>
    </row>
    <row r="87" spans="1:215" s="22" customFormat="1" ht="66" x14ac:dyDescent="0.3">
      <c r="A87" s="28">
        <v>22</v>
      </c>
      <c r="B87" s="29" t="s">
        <v>222</v>
      </c>
      <c r="C87" s="29" t="s">
        <v>586</v>
      </c>
      <c r="D87" s="29" t="s">
        <v>587</v>
      </c>
      <c r="E87" s="29" t="s">
        <v>588</v>
      </c>
      <c r="F87" s="29" t="s">
        <v>589</v>
      </c>
      <c r="G87" s="29" t="s">
        <v>590</v>
      </c>
      <c r="H87" s="29">
        <v>12</v>
      </c>
      <c r="I87" s="29">
        <v>12</v>
      </c>
      <c r="J87" s="29" t="s">
        <v>376</v>
      </c>
      <c r="K87" s="29">
        <v>2025</v>
      </c>
      <c r="L87" s="29" t="s">
        <v>348</v>
      </c>
      <c r="M87" s="29" t="s">
        <v>125</v>
      </c>
      <c r="N87" s="29"/>
      <c r="O87" s="29"/>
      <c r="P87" s="29" t="s">
        <v>91</v>
      </c>
      <c r="Q87" s="29"/>
      <c r="R87" s="29" t="s">
        <v>591</v>
      </c>
      <c r="S87" s="29" t="s">
        <v>129</v>
      </c>
      <c r="T87" s="29" t="s">
        <v>94</v>
      </c>
      <c r="U87" s="29" t="str">
        <f>HYPERLINK("http://dx.doi.org/10.1002/admi.202500074","http://dx.doi.org/10.1002/admi.202500074")</f>
        <v>http://dx.doi.org/10.1002/admi.202500074</v>
      </c>
    </row>
    <row r="88" spans="1:215" s="17" customFormat="1" ht="21" x14ac:dyDescent="0.3">
      <c r="A88" s="11"/>
      <c r="B88" s="12"/>
      <c r="C88" s="13" t="s">
        <v>592</v>
      </c>
      <c r="D88" s="12"/>
      <c r="E88" s="12"/>
      <c r="F88" s="14" t="s">
        <v>593</v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5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/>
      <c r="GE88" s="16"/>
      <c r="GF88" s="16"/>
      <c r="GG88" s="16"/>
      <c r="GH88" s="16"/>
      <c r="GI88" s="16"/>
      <c r="GJ88" s="16"/>
      <c r="GK88" s="16"/>
      <c r="GL88" s="16"/>
      <c r="GM88" s="16"/>
      <c r="GN88" s="16"/>
      <c r="GO88" s="16"/>
      <c r="GP88" s="16"/>
      <c r="GQ88" s="16"/>
      <c r="GR88" s="16"/>
      <c r="GS88" s="16"/>
      <c r="GT88" s="16"/>
      <c r="GU88" s="16"/>
      <c r="GV88" s="16"/>
      <c r="GW88" s="16"/>
      <c r="GX88" s="16"/>
      <c r="GY88" s="16"/>
      <c r="GZ88" s="16"/>
      <c r="HA88" s="16"/>
      <c r="HB88" s="16"/>
      <c r="HC88" s="16"/>
      <c r="HD88" s="16"/>
      <c r="HE88" s="16"/>
      <c r="HF88" s="16"/>
      <c r="HG88" s="16"/>
    </row>
    <row r="89" spans="1:215" s="22" customFormat="1" ht="79.2" x14ac:dyDescent="0.3">
      <c r="A89" s="28">
        <v>1</v>
      </c>
      <c r="B89" s="29" t="s">
        <v>222</v>
      </c>
      <c r="C89" s="29" t="s">
        <v>594</v>
      </c>
      <c r="D89" s="29" t="s">
        <v>595</v>
      </c>
      <c r="E89" s="29" t="s">
        <v>596</v>
      </c>
      <c r="F89" s="29" t="s">
        <v>597</v>
      </c>
      <c r="G89" s="29" t="s">
        <v>598</v>
      </c>
      <c r="H89" s="29">
        <v>12</v>
      </c>
      <c r="I89" s="29">
        <v>26</v>
      </c>
      <c r="J89" s="29" t="s">
        <v>376</v>
      </c>
      <c r="K89" s="29">
        <v>2025</v>
      </c>
      <c r="L89" s="29" t="s">
        <v>523</v>
      </c>
      <c r="M89" s="29" t="s">
        <v>125</v>
      </c>
      <c r="N89" s="29"/>
      <c r="O89" s="29"/>
      <c r="P89" s="29" t="s">
        <v>91</v>
      </c>
      <c r="Q89" s="29"/>
      <c r="R89" s="29" t="s">
        <v>129</v>
      </c>
      <c r="S89" s="29" t="s">
        <v>599</v>
      </c>
      <c r="T89" s="29" t="s">
        <v>94</v>
      </c>
      <c r="U89" s="29" t="str">
        <f>HYPERLINK("http://dx.doi.org/10.1002/advs.202501642","http://dx.doi.org/10.1002/advs.202501642")</f>
        <v>http://dx.doi.org/10.1002/advs.202501642</v>
      </c>
    </row>
    <row r="90" spans="1:215" s="22" customFormat="1" ht="52.8" x14ac:dyDescent="0.3">
      <c r="A90" s="28">
        <v>2</v>
      </c>
      <c r="B90" s="29" t="s">
        <v>222</v>
      </c>
      <c r="C90" s="29" t="s">
        <v>594</v>
      </c>
      <c r="D90" s="29" t="s">
        <v>595</v>
      </c>
      <c r="E90" s="29" t="s">
        <v>600</v>
      </c>
      <c r="F90" s="29" t="s">
        <v>601</v>
      </c>
      <c r="G90" s="29" t="s">
        <v>602</v>
      </c>
      <c r="H90" s="29">
        <v>117</v>
      </c>
      <c r="I90" s="29" t="s">
        <v>129</v>
      </c>
      <c r="J90" s="29" t="s">
        <v>603</v>
      </c>
      <c r="K90" s="29">
        <v>2025</v>
      </c>
      <c r="L90" s="29" t="s">
        <v>604</v>
      </c>
      <c r="M90" s="29" t="s">
        <v>125</v>
      </c>
      <c r="N90" s="29"/>
      <c r="O90" s="29"/>
      <c r="P90" s="29" t="s">
        <v>149</v>
      </c>
      <c r="Q90" s="29"/>
      <c r="R90" s="29" t="s">
        <v>605</v>
      </c>
      <c r="S90" s="29" t="s">
        <v>606</v>
      </c>
      <c r="T90" s="29" t="s">
        <v>94</v>
      </c>
      <c r="U90" s="29" t="str">
        <f>HYPERLINK("http://dx.doi.org/10.1016/j.ijhydene.2025.03.153","http://dx.doi.org/10.1016/j.ijhydene.2025.03.153")</f>
        <v>http://dx.doi.org/10.1016/j.ijhydene.2025.03.153</v>
      </c>
    </row>
    <row r="91" spans="1:215" s="22" customFormat="1" ht="52.8" x14ac:dyDescent="0.3">
      <c r="A91" s="28">
        <v>3</v>
      </c>
      <c r="B91" s="29" t="s">
        <v>222</v>
      </c>
      <c r="C91" s="29" t="s">
        <v>594</v>
      </c>
      <c r="D91" s="29" t="s">
        <v>607</v>
      </c>
      <c r="E91" s="29" t="s">
        <v>608</v>
      </c>
      <c r="F91" s="29" t="s">
        <v>609</v>
      </c>
      <c r="G91" s="29" t="s">
        <v>602</v>
      </c>
      <c r="H91" s="29">
        <v>139</v>
      </c>
      <c r="I91" s="29" t="s">
        <v>129</v>
      </c>
      <c r="J91" s="29" t="s">
        <v>610</v>
      </c>
      <c r="K91" s="29">
        <v>2025</v>
      </c>
      <c r="L91" s="29" t="s">
        <v>611</v>
      </c>
      <c r="M91" s="29" t="s">
        <v>125</v>
      </c>
      <c r="N91" s="29"/>
      <c r="O91" s="29"/>
      <c r="P91" s="29" t="s">
        <v>149</v>
      </c>
      <c r="Q91" s="29"/>
      <c r="R91" s="29" t="s">
        <v>605</v>
      </c>
      <c r="S91" s="29" t="s">
        <v>606</v>
      </c>
      <c r="T91" s="29" t="s">
        <v>94</v>
      </c>
      <c r="U91" s="29" t="str">
        <f>HYPERLINK("http://dx.doi.org/10.1016/j.ijhydene.2024.05.163","http://dx.doi.org/10.1016/j.ijhydene.2024.05.163")</f>
        <v>http://dx.doi.org/10.1016/j.ijhydene.2024.05.163</v>
      </c>
    </row>
    <row r="92" spans="1:215" s="22" customFormat="1" ht="39.6" x14ac:dyDescent="0.3">
      <c r="A92" s="28">
        <v>4</v>
      </c>
      <c r="B92" s="29" t="s">
        <v>222</v>
      </c>
      <c r="C92" s="29" t="s">
        <v>594</v>
      </c>
      <c r="D92" s="29" t="s">
        <v>607</v>
      </c>
      <c r="E92" s="29" t="s">
        <v>612</v>
      </c>
      <c r="F92" s="29" t="s">
        <v>613</v>
      </c>
      <c r="G92" s="29" t="s">
        <v>614</v>
      </c>
      <c r="H92" s="29">
        <v>678</v>
      </c>
      <c r="I92" s="29" t="s">
        <v>129</v>
      </c>
      <c r="J92" s="29">
        <v>125740</v>
      </c>
      <c r="K92" s="29">
        <v>2025</v>
      </c>
      <c r="L92" s="29" t="s">
        <v>615</v>
      </c>
      <c r="M92" s="29" t="s">
        <v>125</v>
      </c>
      <c r="N92" s="29"/>
      <c r="O92" s="29"/>
      <c r="P92" s="29" t="s">
        <v>158</v>
      </c>
      <c r="Q92" s="29"/>
      <c r="R92" s="29" t="s">
        <v>616</v>
      </c>
      <c r="S92" s="29" t="s">
        <v>617</v>
      </c>
      <c r="T92" s="29" t="s">
        <v>94</v>
      </c>
      <c r="U92" s="29" t="str">
        <f>HYPERLINK("http://dx.doi.org/10.1016/j.ijpharm.2025.125740","http://dx.doi.org/10.1016/j.ijpharm.2025.125740")</f>
        <v>http://dx.doi.org/10.1016/j.ijpharm.2025.125740</v>
      </c>
    </row>
    <row r="93" spans="1:215" s="22" customFormat="1" ht="39.6" x14ac:dyDescent="0.3">
      <c r="A93" s="28">
        <v>5</v>
      </c>
      <c r="B93" s="29" t="s">
        <v>222</v>
      </c>
      <c r="C93" s="29" t="s">
        <v>594</v>
      </c>
      <c r="D93" s="29" t="s">
        <v>607</v>
      </c>
      <c r="E93" s="29" t="s">
        <v>618</v>
      </c>
      <c r="F93" s="29" t="s">
        <v>619</v>
      </c>
      <c r="G93" s="29" t="s">
        <v>620</v>
      </c>
      <c r="H93" s="29">
        <v>149</v>
      </c>
      <c r="I93" s="29" t="s">
        <v>129</v>
      </c>
      <c r="J93" s="29">
        <v>104543</v>
      </c>
      <c r="K93" s="29">
        <v>2025</v>
      </c>
      <c r="L93" s="29" t="s">
        <v>621</v>
      </c>
      <c r="M93" s="29" t="s">
        <v>125</v>
      </c>
      <c r="N93" s="29"/>
      <c r="O93" s="29"/>
      <c r="P93" s="29" t="s">
        <v>149</v>
      </c>
      <c r="Q93" s="29"/>
      <c r="R93" s="29" t="s">
        <v>622</v>
      </c>
      <c r="S93" s="29" t="s">
        <v>623</v>
      </c>
      <c r="T93" s="29" t="s">
        <v>94</v>
      </c>
      <c r="U93" s="29" t="str">
        <f>HYPERLINK("http://dx.doi.org/10.1016/j.mechrescom.2025.104543","http://dx.doi.org/10.1016/j.mechrescom.2025.104543")</f>
        <v>http://dx.doi.org/10.1016/j.mechrescom.2025.104543</v>
      </c>
    </row>
    <row r="94" spans="1:215" s="22" customFormat="1" ht="52.8" x14ac:dyDescent="0.3">
      <c r="A94" s="28">
        <v>6</v>
      </c>
      <c r="B94" s="29" t="s">
        <v>222</v>
      </c>
      <c r="C94" s="29" t="s">
        <v>594</v>
      </c>
      <c r="D94" s="29" t="s">
        <v>607</v>
      </c>
      <c r="E94" s="29" t="s">
        <v>624</v>
      </c>
      <c r="F94" s="29" t="s">
        <v>625</v>
      </c>
      <c r="G94" s="29" t="s">
        <v>602</v>
      </c>
      <c r="H94" s="29">
        <v>140</v>
      </c>
      <c r="I94" s="29" t="s">
        <v>129</v>
      </c>
      <c r="J94" s="29" t="s">
        <v>626</v>
      </c>
      <c r="K94" s="29">
        <v>2025</v>
      </c>
      <c r="L94" s="29" t="s">
        <v>627</v>
      </c>
      <c r="M94" s="29" t="s">
        <v>125</v>
      </c>
      <c r="N94" s="29"/>
      <c r="O94" s="29"/>
      <c r="P94" s="29" t="s">
        <v>149</v>
      </c>
      <c r="Q94" s="29"/>
      <c r="R94" s="29" t="s">
        <v>605</v>
      </c>
      <c r="S94" s="29" t="s">
        <v>606</v>
      </c>
      <c r="T94" s="29" t="s">
        <v>94</v>
      </c>
      <c r="U94" s="29" t="str">
        <f>HYPERLINK("http://dx.doi.org/10.1016/j.ijhydene.2024.08.204","http://dx.doi.org/10.1016/j.ijhydene.2024.08.204")</f>
        <v>http://dx.doi.org/10.1016/j.ijhydene.2024.08.204</v>
      </c>
    </row>
    <row r="95" spans="1:215" s="22" customFormat="1" ht="39.6" x14ac:dyDescent="0.3">
      <c r="A95" s="28">
        <v>7</v>
      </c>
      <c r="B95" s="29" t="s">
        <v>222</v>
      </c>
      <c r="C95" s="29" t="s">
        <v>594</v>
      </c>
      <c r="D95" s="29" t="s">
        <v>607</v>
      </c>
      <c r="E95" s="29" t="s">
        <v>628</v>
      </c>
      <c r="F95" s="29" t="s">
        <v>629</v>
      </c>
      <c r="G95" s="29" t="s">
        <v>630</v>
      </c>
      <c r="H95" s="29">
        <v>10</v>
      </c>
      <c r="I95" s="29">
        <v>7</v>
      </c>
      <c r="J95" s="29">
        <v>73902</v>
      </c>
      <c r="K95" s="29">
        <v>2025</v>
      </c>
      <c r="L95" s="29" t="s">
        <v>631</v>
      </c>
      <c r="M95" s="29" t="s">
        <v>125</v>
      </c>
      <c r="N95" s="29"/>
      <c r="O95" s="29"/>
      <c r="P95" s="29" t="s">
        <v>91</v>
      </c>
      <c r="Q95" s="29"/>
      <c r="R95" s="29" t="s">
        <v>632</v>
      </c>
      <c r="S95" s="29" t="s">
        <v>129</v>
      </c>
      <c r="T95" s="29" t="s">
        <v>94</v>
      </c>
      <c r="U95" s="29" t="str">
        <f>HYPERLINK("http://dx.doi.org/10.1103/xqp3-8yw9","http://dx.doi.org/10.1103/xqp3-8yw9")</f>
        <v>http://dx.doi.org/10.1103/xqp3-8yw9</v>
      </c>
    </row>
    <row r="96" spans="1:215" s="22" customFormat="1" ht="39.6" x14ac:dyDescent="0.3">
      <c r="A96" s="28">
        <v>8</v>
      </c>
      <c r="B96" s="29" t="s">
        <v>222</v>
      </c>
      <c r="C96" s="29" t="s">
        <v>594</v>
      </c>
      <c r="D96" s="29" t="s">
        <v>633</v>
      </c>
      <c r="E96" s="29" t="s">
        <v>634</v>
      </c>
      <c r="F96" s="29" t="s">
        <v>635</v>
      </c>
      <c r="G96" s="29" t="s">
        <v>636</v>
      </c>
      <c r="H96" s="29">
        <v>37</v>
      </c>
      <c r="I96" s="29" t="s">
        <v>637</v>
      </c>
      <c r="J96" s="29" t="s">
        <v>638</v>
      </c>
      <c r="K96" s="29">
        <v>2025</v>
      </c>
      <c r="L96" s="29" t="s">
        <v>129</v>
      </c>
      <c r="M96" s="29" t="s">
        <v>125</v>
      </c>
      <c r="N96" s="29"/>
      <c r="O96" s="29"/>
      <c r="P96" s="29" t="s">
        <v>639</v>
      </c>
      <c r="Q96" s="29"/>
      <c r="R96" s="29" t="s">
        <v>640</v>
      </c>
      <c r="S96" s="29" t="s">
        <v>129</v>
      </c>
      <c r="T96" s="29" t="s">
        <v>94</v>
      </c>
      <c r="U96" s="29" t="str">
        <f>HYPERLINK("http://dx.doi.org/10.18494/SAM5657","http://dx.doi.org/10.18494/SAM5657")</f>
        <v>http://dx.doi.org/10.18494/SAM5657</v>
      </c>
    </row>
    <row r="97" spans="1:215" s="22" customFormat="1" ht="409.2" x14ac:dyDescent="0.3">
      <c r="A97" s="28">
        <v>9</v>
      </c>
      <c r="B97" s="29" t="s">
        <v>222</v>
      </c>
      <c r="C97" s="29" t="s">
        <v>594</v>
      </c>
      <c r="D97" s="29" t="s">
        <v>641</v>
      </c>
      <c r="E97" s="29" t="s">
        <v>642</v>
      </c>
      <c r="F97" s="29" t="s">
        <v>643</v>
      </c>
      <c r="G97" s="29" t="s">
        <v>644</v>
      </c>
      <c r="H97" s="29">
        <v>234</v>
      </c>
      <c r="I97" s="29" t="s">
        <v>645</v>
      </c>
      <c r="J97" s="29" t="s">
        <v>646</v>
      </c>
      <c r="K97" s="29">
        <v>2025</v>
      </c>
      <c r="L97" s="29" t="s">
        <v>621</v>
      </c>
      <c r="M97" s="29" t="s">
        <v>125</v>
      </c>
      <c r="N97" s="29"/>
      <c r="O97" s="29"/>
      <c r="P97" s="29" t="s">
        <v>105</v>
      </c>
      <c r="Q97" s="29"/>
      <c r="R97" s="29" t="s">
        <v>647</v>
      </c>
      <c r="S97" s="29" t="s">
        <v>648</v>
      </c>
      <c r="T97" s="29" t="s">
        <v>94</v>
      </c>
      <c r="U97" s="29" t="str">
        <f>HYPERLINK("http://dx.doi.org/10.1140/epjs/s11734-025-01708-7","http://dx.doi.org/10.1140/epjs/s11734-025-01708-7")</f>
        <v>http://dx.doi.org/10.1140/epjs/s11734-025-01708-7</v>
      </c>
    </row>
    <row r="98" spans="1:215" s="22" customFormat="1" ht="52.8" x14ac:dyDescent="0.3">
      <c r="A98" s="28">
        <v>10</v>
      </c>
      <c r="B98" s="29" t="s">
        <v>222</v>
      </c>
      <c r="C98" s="31" t="s">
        <v>649</v>
      </c>
      <c r="D98" s="31" t="s">
        <v>650</v>
      </c>
      <c r="E98" s="29" t="s">
        <v>651</v>
      </c>
      <c r="F98" s="29" t="s">
        <v>652</v>
      </c>
      <c r="G98" s="29" t="s">
        <v>653</v>
      </c>
      <c r="H98" s="29">
        <v>524</v>
      </c>
      <c r="I98" s="29" t="s">
        <v>129</v>
      </c>
      <c r="J98" s="29">
        <v>146010</v>
      </c>
      <c r="K98" s="29">
        <v>2025</v>
      </c>
      <c r="L98" s="29" t="s">
        <v>475</v>
      </c>
      <c r="M98" s="29" t="s">
        <v>125</v>
      </c>
      <c r="N98" s="29"/>
      <c r="O98" s="29"/>
      <c r="P98" s="29" t="s">
        <v>149</v>
      </c>
      <c r="Q98" s="29"/>
      <c r="R98" s="29" t="s">
        <v>654</v>
      </c>
      <c r="S98" s="29" t="s">
        <v>655</v>
      </c>
      <c r="T98" s="29" t="s">
        <v>94</v>
      </c>
      <c r="U98" s="29" t="str">
        <f>HYPERLINK("http://dx.doi.org/10.1016/j.electacta.2025.146010","http://dx.doi.org/10.1016/j.electacta.2025.146010")</f>
        <v>http://dx.doi.org/10.1016/j.electacta.2025.146010</v>
      </c>
    </row>
    <row r="99" spans="1:215" s="44" customFormat="1" ht="19.8" x14ac:dyDescent="0.3">
      <c r="A99" s="40"/>
      <c r="B99" s="41"/>
      <c r="C99" s="42" t="s">
        <v>656</v>
      </c>
      <c r="D99" s="41"/>
      <c r="E99" s="41"/>
      <c r="F99" s="14" t="s">
        <v>657</v>
      </c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 s="43"/>
      <c r="HF99" s="43"/>
      <c r="HG99" s="43"/>
    </row>
    <row r="100" spans="1:215" s="22" customFormat="1" ht="66" x14ac:dyDescent="0.3">
      <c r="A100" s="28">
        <v>1</v>
      </c>
      <c r="B100" s="29" t="s">
        <v>222</v>
      </c>
      <c r="C100" s="29" t="s">
        <v>658</v>
      </c>
      <c r="D100" s="29" t="s">
        <v>659</v>
      </c>
      <c r="E100" s="29" t="s">
        <v>660</v>
      </c>
      <c r="F100" s="29" t="s">
        <v>661</v>
      </c>
      <c r="G100" s="29" t="s">
        <v>662</v>
      </c>
      <c r="H100" s="29">
        <v>18</v>
      </c>
      <c r="I100" s="29">
        <v>7</v>
      </c>
      <c r="J100" s="29">
        <v>1561</v>
      </c>
      <c r="K100" s="29">
        <v>2025</v>
      </c>
      <c r="L100" s="29" t="s">
        <v>663</v>
      </c>
      <c r="M100" s="29" t="s">
        <v>125</v>
      </c>
      <c r="N100" s="29"/>
      <c r="O100" s="29"/>
      <c r="P100" s="29" t="s">
        <v>128</v>
      </c>
      <c r="Q100" s="29"/>
      <c r="R100" s="29" t="s">
        <v>129</v>
      </c>
      <c r="S100" s="29" t="s">
        <v>664</v>
      </c>
      <c r="T100" s="29" t="s">
        <v>94</v>
      </c>
      <c r="U100" s="29" t="str">
        <f>HYPERLINK("http://dx.doi.org/10.3390/ma18071561","http://dx.doi.org/10.3390/ma18071561")</f>
        <v>http://dx.doi.org/10.3390/ma18071561</v>
      </c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  <c r="FS100" s="25"/>
      <c r="FT100" s="25"/>
      <c r="FU100" s="25"/>
      <c r="FV100" s="25"/>
      <c r="FW100" s="25"/>
      <c r="FX100" s="25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  <c r="GJ100" s="25"/>
      <c r="GK100" s="25"/>
      <c r="GL100" s="25"/>
      <c r="GM100" s="25"/>
      <c r="GN100" s="25"/>
      <c r="GO100" s="25"/>
      <c r="GP100" s="25"/>
      <c r="GQ100" s="25"/>
      <c r="GR100" s="25"/>
      <c r="GS100" s="25"/>
      <c r="GT100" s="25"/>
      <c r="GU100" s="25"/>
      <c r="GV100" s="25"/>
      <c r="GW100" s="25"/>
      <c r="GX100" s="25"/>
      <c r="GY100" s="25"/>
      <c r="GZ100" s="25"/>
      <c r="HA100" s="25"/>
      <c r="HB100" s="25"/>
    </row>
    <row r="101" spans="1:215" s="22" customFormat="1" ht="66" x14ac:dyDescent="0.3">
      <c r="A101" s="28">
        <v>2</v>
      </c>
      <c r="B101" s="29" t="s">
        <v>222</v>
      </c>
      <c r="C101" s="29" t="s">
        <v>658</v>
      </c>
      <c r="D101" s="29" t="s">
        <v>659</v>
      </c>
      <c r="E101" s="29" t="s">
        <v>665</v>
      </c>
      <c r="F101" s="29" t="s">
        <v>666</v>
      </c>
      <c r="G101" s="29" t="s">
        <v>667</v>
      </c>
      <c r="H101" s="29">
        <v>49</v>
      </c>
      <c r="I101" s="29">
        <v>31</v>
      </c>
      <c r="J101" s="29" t="s">
        <v>668</v>
      </c>
      <c r="K101" s="29">
        <v>2025</v>
      </c>
      <c r="L101" s="29" t="s">
        <v>669</v>
      </c>
      <c r="M101" s="29" t="s">
        <v>125</v>
      </c>
      <c r="N101" s="29"/>
      <c r="O101" s="29"/>
      <c r="P101" s="29" t="s">
        <v>149</v>
      </c>
      <c r="Q101" s="29"/>
      <c r="R101" s="29" t="s">
        <v>670</v>
      </c>
      <c r="S101" s="29" t="s">
        <v>671</v>
      </c>
      <c r="T101" s="29" t="s">
        <v>94</v>
      </c>
      <c r="U101" s="29" t="str">
        <f>HYPERLINK("http://dx.doi.org/10.1039/d5nj02120k","http://dx.doi.org/10.1039/d5nj02120k")</f>
        <v>http://dx.doi.org/10.1039/d5nj02120k</v>
      </c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  <c r="FS101" s="25"/>
      <c r="FT101" s="25"/>
      <c r="FU101" s="25"/>
      <c r="FV101" s="25"/>
      <c r="FW101" s="25"/>
      <c r="FX101" s="25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  <c r="GJ101" s="25"/>
      <c r="GK101" s="25"/>
      <c r="GL101" s="25"/>
      <c r="GM101" s="25"/>
      <c r="GN101" s="25"/>
      <c r="GO101" s="25"/>
      <c r="GP101" s="25"/>
      <c r="GQ101" s="25"/>
      <c r="GR101" s="25"/>
      <c r="GS101" s="25"/>
      <c r="GT101" s="25"/>
      <c r="GU101" s="25"/>
      <c r="GV101" s="25"/>
      <c r="GW101" s="25"/>
      <c r="GX101" s="25"/>
      <c r="GY101" s="25"/>
      <c r="GZ101" s="25"/>
      <c r="HA101" s="25"/>
      <c r="HB101" s="25"/>
    </row>
    <row r="102" spans="1:215" s="22" customFormat="1" ht="39.6" x14ac:dyDescent="0.3">
      <c r="A102" s="28">
        <v>3</v>
      </c>
      <c r="B102" s="29" t="s">
        <v>222</v>
      </c>
      <c r="C102" s="29" t="s">
        <v>658</v>
      </c>
      <c r="D102" s="29" t="s">
        <v>672</v>
      </c>
      <c r="E102" s="29" t="s">
        <v>673</v>
      </c>
      <c r="F102" s="29" t="s">
        <v>674</v>
      </c>
      <c r="G102" s="29" t="s">
        <v>675</v>
      </c>
      <c r="H102" s="29">
        <v>108</v>
      </c>
      <c r="I102" s="29">
        <v>4</v>
      </c>
      <c r="J102" s="46" t="s">
        <v>676</v>
      </c>
      <c r="K102" s="29">
        <v>2025</v>
      </c>
      <c r="L102" s="29" t="s">
        <v>621</v>
      </c>
      <c r="M102" s="29" t="s">
        <v>125</v>
      </c>
      <c r="N102" s="29"/>
      <c r="O102" s="20" t="s">
        <v>38</v>
      </c>
      <c r="P102" s="29" t="s">
        <v>116</v>
      </c>
      <c r="Q102" s="29"/>
      <c r="R102" s="29" t="s">
        <v>677</v>
      </c>
      <c r="S102" s="29" t="s">
        <v>678</v>
      </c>
      <c r="T102" s="29" t="s">
        <v>94</v>
      </c>
      <c r="U102" s="29" t="str">
        <f>HYPERLINK("http://dx.doi.org/10.1177/00368504251403216","http://dx.doi.org/10.1177/00368504251403216")</f>
        <v>http://dx.doi.org/10.1177/00368504251403216</v>
      </c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  <c r="FS102" s="25"/>
      <c r="FT102" s="25"/>
      <c r="FU102" s="25"/>
      <c r="FV102" s="25"/>
      <c r="FW102" s="25"/>
      <c r="FX102" s="25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  <c r="GJ102" s="25"/>
      <c r="GK102" s="25"/>
      <c r="GL102" s="25"/>
      <c r="GM102" s="25"/>
      <c r="GN102" s="25"/>
      <c r="GO102" s="25"/>
      <c r="GP102" s="25"/>
      <c r="GQ102" s="25"/>
      <c r="GR102" s="25"/>
      <c r="GS102" s="25"/>
      <c r="GT102" s="25"/>
      <c r="GU102" s="25"/>
      <c r="GV102" s="25"/>
      <c r="GW102" s="25"/>
      <c r="GX102" s="25"/>
      <c r="GY102" s="25"/>
      <c r="GZ102" s="25"/>
      <c r="HA102" s="25"/>
      <c r="HB102" s="25"/>
    </row>
    <row r="103" spans="1:215" s="22" customFormat="1" ht="39.6" x14ac:dyDescent="0.3">
      <c r="A103" s="28">
        <v>4</v>
      </c>
      <c r="B103" s="29" t="s">
        <v>222</v>
      </c>
      <c r="C103" s="29" t="s">
        <v>658</v>
      </c>
      <c r="D103" s="29" t="s">
        <v>672</v>
      </c>
      <c r="E103" s="29" t="s">
        <v>679</v>
      </c>
      <c r="F103" s="29" t="s">
        <v>680</v>
      </c>
      <c r="G103" s="29" t="s">
        <v>681</v>
      </c>
      <c r="H103" s="29">
        <v>16</v>
      </c>
      <c r="I103" s="29">
        <v>3</v>
      </c>
      <c r="J103" s="29" t="s">
        <v>682</v>
      </c>
      <c r="K103" s="29" t="s">
        <v>683</v>
      </c>
      <c r="L103" s="29"/>
      <c r="M103" s="29" t="s">
        <v>684</v>
      </c>
      <c r="N103" s="29"/>
      <c r="O103" s="29"/>
      <c r="P103" s="29" t="s">
        <v>128</v>
      </c>
      <c r="Q103" s="29"/>
      <c r="R103" s="29" t="s">
        <v>129</v>
      </c>
      <c r="S103" s="29" t="s">
        <v>129</v>
      </c>
      <c r="T103" s="29"/>
      <c r="U103" s="33" t="s">
        <v>685</v>
      </c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  <c r="FS103" s="25"/>
      <c r="FT103" s="25"/>
      <c r="FU103" s="25"/>
      <c r="FV103" s="25"/>
      <c r="FW103" s="25"/>
      <c r="FX103" s="25"/>
      <c r="FY103" s="25"/>
      <c r="FZ103" s="25"/>
      <c r="GA103" s="25"/>
      <c r="GB103" s="25"/>
      <c r="GC103" s="25"/>
      <c r="GD103" s="25"/>
      <c r="GE103" s="25"/>
      <c r="GF103" s="25"/>
      <c r="GG103" s="25"/>
      <c r="GH103" s="25"/>
      <c r="GI103" s="25"/>
      <c r="GJ103" s="25"/>
      <c r="GK103" s="25"/>
      <c r="GL103" s="25"/>
      <c r="GM103" s="25"/>
      <c r="GN103" s="25"/>
      <c r="GO103" s="25"/>
      <c r="GP103" s="25"/>
      <c r="GQ103" s="25"/>
      <c r="GR103" s="25"/>
      <c r="GS103" s="25"/>
      <c r="GT103" s="25"/>
      <c r="GU103" s="25"/>
      <c r="GV103" s="25"/>
      <c r="GW103" s="25"/>
      <c r="GX103" s="25"/>
      <c r="GY103" s="25"/>
      <c r="GZ103" s="25"/>
      <c r="HA103" s="25"/>
      <c r="HB103" s="25"/>
    </row>
    <row r="104" spans="1:215" s="22" customFormat="1" ht="39.6" x14ac:dyDescent="0.3">
      <c r="A104" s="28">
        <v>5</v>
      </c>
      <c r="B104" s="29" t="s">
        <v>222</v>
      </c>
      <c r="C104" s="29" t="s">
        <v>658</v>
      </c>
      <c r="D104" s="29" t="s">
        <v>672</v>
      </c>
      <c r="E104" s="29" t="s">
        <v>686</v>
      </c>
      <c r="F104" s="29" t="s">
        <v>687</v>
      </c>
      <c r="G104" s="29" t="s">
        <v>688</v>
      </c>
      <c r="H104" s="29">
        <v>16</v>
      </c>
      <c r="I104" s="29">
        <v>3</v>
      </c>
      <c r="J104" s="29">
        <v>342</v>
      </c>
      <c r="K104" s="29">
        <v>2025</v>
      </c>
      <c r="L104" s="29" t="s">
        <v>689</v>
      </c>
      <c r="M104" s="29" t="s">
        <v>125</v>
      </c>
      <c r="N104" s="29"/>
      <c r="O104" s="29"/>
      <c r="P104" s="29" t="s">
        <v>128</v>
      </c>
      <c r="Q104" s="29"/>
      <c r="R104" s="29" t="s">
        <v>129</v>
      </c>
      <c r="S104" s="29" t="s">
        <v>690</v>
      </c>
      <c r="T104" s="29" t="s">
        <v>94</v>
      </c>
      <c r="U104" s="29" t="str">
        <f>HYPERLINK("http://dx.doi.org/10.3390/mi16030342","http://dx.doi.org/10.3390/mi16030342")</f>
        <v>http://dx.doi.org/10.3390/mi16030342</v>
      </c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25"/>
      <c r="FO104" s="25"/>
      <c r="FP104" s="25"/>
      <c r="FQ104" s="25"/>
      <c r="FR104" s="25"/>
      <c r="FS104" s="25"/>
      <c r="FT104" s="25"/>
      <c r="FU104" s="25"/>
      <c r="FV104" s="25"/>
      <c r="FW104" s="25"/>
      <c r="FX104" s="25"/>
      <c r="FY104" s="25"/>
      <c r="FZ104" s="25"/>
      <c r="GA104" s="25"/>
      <c r="GB104" s="25"/>
      <c r="GC104" s="25"/>
      <c r="GD104" s="25"/>
      <c r="GE104" s="25"/>
      <c r="GF104" s="25"/>
      <c r="GG104" s="25"/>
      <c r="GH104" s="25"/>
      <c r="GI104" s="25"/>
      <c r="GJ104" s="25"/>
      <c r="GK104" s="25"/>
      <c r="GL104" s="25"/>
      <c r="GM104" s="25"/>
      <c r="GN104" s="25"/>
      <c r="GO104" s="25"/>
      <c r="GP104" s="25"/>
      <c r="GQ104" s="25"/>
      <c r="GR104" s="25"/>
      <c r="GS104" s="25"/>
      <c r="GT104" s="25"/>
      <c r="GU104" s="25"/>
      <c r="GV104" s="25"/>
      <c r="GW104" s="25"/>
      <c r="GX104" s="25"/>
      <c r="GY104" s="25"/>
      <c r="GZ104" s="25"/>
      <c r="HA104" s="25"/>
      <c r="HB104" s="25"/>
    </row>
    <row r="105" spans="1:215" s="22" customFormat="1" ht="52.8" x14ac:dyDescent="0.3">
      <c r="A105" s="28">
        <v>6</v>
      </c>
      <c r="B105" s="29" t="s">
        <v>222</v>
      </c>
      <c r="C105" s="29" t="s">
        <v>658</v>
      </c>
      <c r="D105" s="29" t="s">
        <v>672</v>
      </c>
      <c r="E105" s="29" t="s">
        <v>691</v>
      </c>
      <c r="F105" s="29" t="s">
        <v>692</v>
      </c>
      <c r="G105" s="29" t="s">
        <v>503</v>
      </c>
      <c r="H105" s="29">
        <v>15</v>
      </c>
      <c r="I105" s="29">
        <v>4</v>
      </c>
      <c r="J105" s="29">
        <v>369</v>
      </c>
      <c r="K105" s="29">
        <v>2025</v>
      </c>
      <c r="L105" s="29" t="s">
        <v>693</v>
      </c>
      <c r="M105" s="29" t="s">
        <v>125</v>
      </c>
      <c r="N105" s="29"/>
      <c r="O105" s="20" t="s">
        <v>38</v>
      </c>
      <c r="P105" s="29" t="s">
        <v>128</v>
      </c>
      <c r="Q105" s="29"/>
      <c r="R105" s="29" t="s">
        <v>129</v>
      </c>
      <c r="S105" s="29" t="s">
        <v>505</v>
      </c>
      <c r="T105" s="29" t="s">
        <v>94</v>
      </c>
      <c r="U105" s="29" t="str">
        <f>HYPERLINK("http://dx.doi.org/10.3390/met15040369","http://dx.doi.org/10.3390/met15040369")</f>
        <v>http://dx.doi.org/10.3390/met15040369</v>
      </c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  <c r="FS105" s="25"/>
      <c r="FT105" s="25"/>
      <c r="FU105" s="25"/>
      <c r="FV105" s="25"/>
      <c r="FW105" s="25"/>
      <c r="FX105" s="25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  <c r="GJ105" s="25"/>
      <c r="GK105" s="25"/>
      <c r="GL105" s="25"/>
      <c r="GM105" s="25"/>
      <c r="GN105" s="25"/>
      <c r="GO105" s="25"/>
      <c r="GP105" s="25"/>
      <c r="GQ105" s="25"/>
      <c r="GR105" s="25"/>
      <c r="GS105" s="25"/>
      <c r="GT105" s="25"/>
      <c r="GU105" s="25"/>
      <c r="GV105" s="25"/>
      <c r="GW105" s="25"/>
      <c r="GX105" s="25"/>
      <c r="GY105" s="25"/>
      <c r="GZ105" s="25"/>
      <c r="HA105" s="25"/>
      <c r="HB105" s="25"/>
    </row>
    <row r="106" spans="1:215" s="22" customFormat="1" ht="79.2" x14ac:dyDescent="0.3">
      <c r="A106" s="28">
        <v>7</v>
      </c>
      <c r="B106" s="29" t="s">
        <v>222</v>
      </c>
      <c r="C106" s="29" t="s">
        <v>658</v>
      </c>
      <c r="D106" s="29" t="s">
        <v>694</v>
      </c>
      <c r="E106" s="29" t="s">
        <v>695</v>
      </c>
      <c r="F106" s="29" t="s">
        <v>696</v>
      </c>
      <c r="G106" s="29" t="s">
        <v>298</v>
      </c>
      <c r="H106" s="29">
        <v>147</v>
      </c>
      <c r="I106" s="29">
        <v>9</v>
      </c>
      <c r="J106" s="29">
        <v>91002</v>
      </c>
      <c r="K106" s="29">
        <v>2025</v>
      </c>
      <c r="L106" s="29" t="s">
        <v>697</v>
      </c>
      <c r="M106" s="29" t="s">
        <v>125</v>
      </c>
      <c r="N106" s="29"/>
      <c r="O106" s="29"/>
      <c r="P106" s="29" t="s">
        <v>91</v>
      </c>
      <c r="Q106" s="29"/>
      <c r="R106" s="29" t="s">
        <v>300</v>
      </c>
      <c r="S106" s="29" t="s">
        <v>301</v>
      </c>
      <c r="T106" s="29" t="s">
        <v>94</v>
      </c>
      <c r="U106" s="29" t="str">
        <f>HYPERLINK("http://dx.doi.org/10.1115/1.4068332","http://dx.doi.org/10.1115/1.4068332")</f>
        <v>http://dx.doi.org/10.1115/1.4068332</v>
      </c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  <c r="FS106" s="25"/>
      <c r="FT106" s="25"/>
      <c r="FU106" s="25"/>
      <c r="FV106" s="25"/>
      <c r="FW106" s="25"/>
      <c r="FX106" s="25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  <c r="GJ106" s="25"/>
      <c r="GK106" s="25"/>
      <c r="GL106" s="25"/>
      <c r="GM106" s="25"/>
      <c r="GN106" s="25"/>
      <c r="GO106" s="25"/>
      <c r="GP106" s="25"/>
      <c r="GQ106" s="25"/>
      <c r="GR106" s="25"/>
      <c r="GS106" s="25"/>
      <c r="GT106" s="25"/>
      <c r="GU106" s="25"/>
      <c r="GV106" s="25"/>
      <c r="GW106" s="25"/>
      <c r="GX106" s="25"/>
      <c r="GY106" s="25"/>
      <c r="GZ106" s="25"/>
      <c r="HA106" s="25"/>
      <c r="HB106" s="25"/>
    </row>
    <row r="107" spans="1:215" s="22" customFormat="1" ht="52.8" x14ac:dyDescent="0.3">
      <c r="A107" s="28">
        <v>8</v>
      </c>
      <c r="B107" s="29" t="s">
        <v>222</v>
      </c>
      <c r="C107" s="29" t="s">
        <v>658</v>
      </c>
      <c r="D107" s="45" t="s">
        <v>698</v>
      </c>
      <c r="E107" s="29" t="s">
        <v>699</v>
      </c>
      <c r="F107" s="29" t="s">
        <v>700</v>
      </c>
      <c r="G107" s="29" t="s">
        <v>701</v>
      </c>
      <c r="H107" s="29">
        <v>41</v>
      </c>
      <c r="I107" s="29" t="s">
        <v>129</v>
      </c>
      <c r="J107" s="29" t="s">
        <v>702</v>
      </c>
      <c r="K107" s="29">
        <v>2025</v>
      </c>
      <c r="L107" s="29" t="s">
        <v>129</v>
      </c>
      <c r="M107" s="29" t="s">
        <v>125</v>
      </c>
      <c r="N107" s="29"/>
      <c r="O107" s="29"/>
      <c r="P107" s="29" t="s">
        <v>116</v>
      </c>
      <c r="Q107" s="29"/>
      <c r="R107" s="29" t="s">
        <v>703</v>
      </c>
      <c r="S107" s="29" t="s">
        <v>704</v>
      </c>
      <c r="T107" s="29" t="s">
        <v>94</v>
      </c>
      <c r="U107" s="29" t="str">
        <f>HYPERLINK("http://dx.doi.org/10.1093/jom/ufaf027","http://dx.doi.org/10.1093/jom/ufaf027")</f>
        <v>http://dx.doi.org/10.1093/jom/ufaf027</v>
      </c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  <c r="FK107" s="25"/>
      <c r="FL107" s="25"/>
      <c r="FM107" s="25"/>
      <c r="FN107" s="25"/>
      <c r="FO107" s="25"/>
      <c r="FP107" s="25"/>
      <c r="FQ107" s="25"/>
      <c r="FR107" s="25"/>
      <c r="FS107" s="25"/>
      <c r="FT107" s="25"/>
      <c r="FU107" s="25"/>
      <c r="FV107" s="25"/>
      <c r="FW107" s="25"/>
      <c r="FX107" s="25"/>
      <c r="FY107" s="25"/>
      <c r="FZ107" s="25"/>
      <c r="GA107" s="25"/>
      <c r="GB107" s="25"/>
      <c r="GC107" s="25"/>
      <c r="GD107" s="25"/>
      <c r="GE107" s="25"/>
      <c r="GF107" s="25"/>
      <c r="GG107" s="25"/>
      <c r="GH107" s="25"/>
      <c r="GI107" s="25"/>
      <c r="GJ107" s="25"/>
      <c r="GK107" s="25"/>
      <c r="GL107" s="25"/>
      <c r="GM107" s="25"/>
      <c r="GN107" s="25"/>
      <c r="GO107" s="25"/>
      <c r="GP107" s="25"/>
      <c r="GQ107" s="25"/>
      <c r="GR107" s="25"/>
      <c r="GS107" s="25"/>
      <c r="GT107" s="25"/>
      <c r="GU107" s="25"/>
      <c r="GV107" s="25"/>
      <c r="GW107" s="25"/>
      <c r="GX107" s="25"/>
      <c r="GY107" s="25"/>
      <c r="GZ107" s="25"/>
      <c r="HA107" s="25"/>
      <c r="HB107" s="25"/>
    </row>
    <row r="108" spans="1:215" s="22" customFormat="1" ht="39.6" x14ac:dyDescent="0.3">
      <c r="A108" s="28">
        <v>9</v>
      </c>
      <c r="B108" s="29" t="s">
        <v>222</v>
      </c>
      <c r="C108" s="29" t="s">
        <v>658</v>
      </c>
      <c r="D108" s="29" t="s">
        <v>705</v>
      </c>
      <c r="E108" s="29" t="s">
        <v>706</v>
      </c>
      <c r="F108" s="29" t="s">
        <v>707</v>
      </c>
      <c r="G108" s="29" t="s">
        <v>708</v>
      </c>
      <c r="H108" s="29">
        <v>404</v>
      </c>
      <c r="I108" s="29" t="s">
        <v>129</v>
      </c>
      <c r="J108" s="29">
        <v>116026</v>
      </c>
      <c r="K108" s="29">
        <v>2025</v>
      </c>
      <c r="L108" s="29" t="s">
        <v>370</v>
      </c>
      <c r="M108" s="29" t="s">
        <v>125</v>
      </c>
      <c r="N108" s="29"/>
      <c r="O108" s="29"/>
      <c r="P108" s="29" t="s">
        <v>149</v>
      </c>
      <c r="Q108" s="29"/>
      <c r="R108" s="29" t="s">
        <v>709</v>
      </c>
      <c r="S108" s="29" t="s">
        <v>710</v>
      </c>
      <c r="T108" s="29" t="s">
        <v>94</v>
      </c>
      <c r="U108" s="29" t="str">
        <f>HYPERLINK("http://dx.doi.org/10.1016/j.ssc.2025.116026","http://dx.doi.org/10.1016/j.ssc.2025.116026")</f>
        <v>http://dx.doi.org/10.1016/j.ssc.2025.116026</v>
      </c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25"/>
      <c r="FO108" s="25"/>
      <c r="FP108" s="25"/>
      <c r="FQ108" s="25"/>
      <c r="FR108" s="25"/>
      <c r="FS108" s="25"/>
      <c r="FT108" s="25"/>
      <c r="FU108" s="25"/>
      <c r="FV108" s="25"/>
      <c r="FW108" s="25"/>
      <c r="FX108" s="25"/>
      <c r="FY108" s="25"/>
      <c r="FZ108" s="25"/>
      <c r="GA108" s="25"/>
      <c r="GB108" s="25"/>
      <c r="GC108" s="25"/>
      <c r="GD108" s="25"/>
      <c r="GE108" s="25"/>
      <c r="GF108" s="25"/>
      <c r="GG108" s="25"/>
      <c r="GH108" s="25"/>
      <c r="GI108" s="25"/>
      <c r="GJ108" s="25"/>
      <c r="GK108" s="25"/>
      <c r="GL108" s="25"/>
      <c r="GM108" s="25"/>
      <c r="GN108" s="25"/>
      <c r="GO108" s="25"/>
      <c r="GP108" s="25"/>
      <c r="GQ108" s="25"/>
      <c r="GR108" s="25"/>
      <c r="GS108" s="25"/>
      <c r="GT108" s="25"/>
      <c r="GU108" s="25"/>
      <c r="GV108" s="25"/>
      <c r="GW108" s="25"/>
      <c r="GX108" s="25"/>
      <c r="GY108" s="25"/>
      <c r="GZ108" s="25"/>
      <c r="HA108" s="25"/>
      <c r="HB108" s="25"/>
    </row>
    <row r="109" spans="1:215" s="22" customFormat="1" ht="79.2" x14ac:dyDescent="0.3">
      <c r="A109" s="28">
        <v>10</v>
      </c>
      <c r="B109" s="29" t="s">
        <v>222</v>
      </c>
      <c r="C109" s="29" t="s">
        <v>658</v>
      </c>
      <c r="D109" s="29" t="s">
        <v>705</v>
      </c>
      <c r="E109" s="29" t="s">
        <v>711</v>
      </c>
      <c r="F109" s="29" t="s">
        <v>712</v>
      </c>
      <c r="G109" s="29" t="s">
        <v>713</v>
      </c>
      <c r="H109" s="29">
        <v>111</v>
      </c>
      <c r="I109" s="29">
        <v>11</v>
      </c>
      <c r="J109" s="29">
        <v>115304</v>
      </c>
      <c r="K109" s="29">
        <v>2025</v>
      </c>
      <c r="L109" s="29" t="s">
        <v>714</v>
      </c>
      <c r="M109" s="29" t="s">
        <v>125</v>
      </c>
      <c r="N109" s="29"/>
      <c r="O109" s="29"/>
      <c r="P109" s="29" t="s">
        <v>91</v>
      </c>
      <c r="Q109" s="29"/>
      <c r="R109" s="29" t="s">
        <v>715</v>
      </c>
      <c r="S109" s="29" t="s">
        <v>716</v>
      </c>
      <c r="T109" s="29" t="s">
        <v>94</v>
      </c>
      <c r="U109" s="29" t="str">
        <f>HYPERLINK("http://dx.doi.org/10.1103/PhysRevB.111.115304","http://dx.doi.org/10.1103/PhysRevB.111.115304")</f>
        <v>http://dx.doi.org/10.1103/PhysRevB.111.115304</v>
      </c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  <c r="FS109" s="25"/>
      <c r="FT109" s="25"/>
      <c r="FU109" s="25"/>
      <c r="FV109" s="25"/>
      <c r="FW109" s="25"/>
      <c r="FX109" s="25"/>
      <c r="FY109" s="25"/>
      <c r="FZ109" s="25"/>
      <c r="GA109" s="25"/>
      <c r="GB109" s="25"/>
      <c r="GC109" s="25"/>
      <c r="GD109" s="25"/>
      <c r="GE109" s="25"/>
      <c r="GF109" s="25"/>
      <c r="GG109" s="25"/>
      <c r="GH109" s="25"/>
      <c r="GI109" s="25"/>
      <c r="GJ109" s="25"/>
      <c r="GK109" s="25"/>
      <c r="GL109" s="25"/>
      <c r="GM109" s="25"/>
      <c r="GN109" s="25"/>
      <c r="GO109" s="25"/>
      <c r="GP109" s="25"/>
      <c r="GQ109" s="25"/>
      <c r="GR109" s="25"/>
      <c r="GS109" s="25"/>
      <c r="GT109" s="25"/>
      <c r="GU109" s="25"/>
      <c r="GV109" s="25"/>
      <c r="GW109" s="25"/>
      <c r="GX109" s="25"/>
      <c r="GY109" s="25"/>
      <c r="GZ109" s="25"/>
      <c r="HA109" s="25"/>
      <c r="HB109" s="25"/>
    </row>
    <row r="110" spans="1:215" s="22" customFormat="1" ht="39.6" x14ac:dyDescent="0.3">
      <c r="A110" s="28">
        <v>11</v>
      </c>
      <c r="B110" s="29" t="s">
        <v>222</v>
      </c>
      <c r="C110" s="29" t="s">
        <v>658</v>
      </c>
      <c r="D110" s="29" t="s">
        <v>717</v>
      </c>
      <c r="E110" s="29" t="s">
        <v>718</v>
      </c>
      <c r="F110" s="29" t="s">
        <v>719</v>
      </c>
      <c r="G110" s="29" t="s">
        <v>720</v>
      </c>
      <c r="H110" s="29">
        <v>714</v>
      </c>
      <c r="I110" s="29" t="s">
        <v>129</v>
      </c>
      <c r="J110" s="29">
        <v>417411</v>
      </c>
      <c r="K110" s="29">
        <v>2025</v>
      </c>
      <c r="L110" s="29" t="s">
        <v>370</v>
      </c>
      <c r="M110" s="29" t="s">
        <v>125</v>
      </c>
      <c r="N110" s="29"/>
      <c r="O110" s="29"/>
      <c r="P110" s="29" t="s">
        <v>158</v>
      </c>
      <c r="Q110" s="29"/>
      <c r="R110" s="29" t="s">
        <v>721</v>
      </c>
      <c r="S110" s="29" t="s">
        <v>722</v>
      </c>
      <c r="T110" s="29" t="s">
        <v>94</v>
      </c>
      <c r="U110" s="29" t="str">
        <f>HYPERLINK("http://dx.doi.org/10.1016/j.physb.2025.417411","http://dx.doi.org/10.1016/j.physb.2025.417411")</f>
        <v>http://dx.doi.org/10.1016/j.physb.2025.417411</v>
      </c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  <c r="FS110" s="25"/>
      <c r="FT110" s="25"/>
      <c r="FU110" s="25"/>
      <c r="FV110" s="25"/>
      <c r="FW110" s="25"/>
      <c r="FX110" s="25"/>
      <c r="FY110" s="25"/>
      <c r="FZ110" s="25"/>
      <c r="GA110" s="25"/>
      <c r="GB110" s="25"/>
      <c r="GC110" s="25"/>
      <c r="GD110" s="25"/>
      <c r="GE110" s="25"/>
      <c r="GF110" s="25"/>
      <c r="GG110" s="25"/>
      <c r="GH110" s="25"/>
      <c r="GI110" s="25"/>
      <c r="GJ110" s="25"/>
      <c r="GK110" s="25"/>
      <c r="GL110" s="25"/>
      <c r="GM110" s="25"/>
      <c r="GN110" s="25"/>
      <c r="GO110" s="25"/>
      <c r="GP110" s="25"/>
      <c r="GQ110" s="25"/>
      <c r="GR110" s="25"/>
      <c r="GS110" s="25"/>
      <c r="GT110" s="25"/>
      <c r="GU110" s="25"/>
      <c r="GV110" s="25"/>
      <c r="GW110" s="25"/>
      <c r="GX110" s="25"/>
      <c r="GY110" s="25"/>
      <c r="GZ110" s="25"/>
      <c r="HA110" s="25"/>
      <c r="HB110" s="25"/>
    </row>
    <row r="111" spans="1:215" s="22" customFormat="1" ht="39.6" x14ac:dyDescent="0.3">
      <c r="A111" s="28">
        <v>12</v>
      </c>
      <c r="B111" s="29" t="s">
        <v>222</v>
      </c>
      <c r="C111" s="29" t="s">
        <v>658</v>
      </c>
      <c r="D111" s="29" t="s">
        <v>723</v>
      </c>
      <c r="E111" s="29" t="s">
        <v>724</v>
      </c>
      <c r="F111" s="29" t="s">
        <v>725</v>
      </c>
      <c r="G111" s="29" t="s">
        <v>636</v>
      </c>
      <c r="H111" s="29">
        <v>37</v>
      </c>
      <c r="I111" s="29" t="s">
        <v>726</v>
      </c>
      <c r="J111" s="29" t="s">
        <v>727</v>
      </c>
      <c r="K111" s="29">
        <v>2025</v>
      </c>
      <c r="L111" s="29" t="s">
        <v>129</v>
      </c>
      <c r="M111" s="29" t="s">
        <v>125</v>
      </c>
      <c r="N111" s="29"/>
      <c r="O111" s="29"/>
      <c r="P111" s="29" t="s">
        <v>639</v>
      </c>
      <c r="Q111" s="29"/>
      <c r="R111" s="29" t="s">
        <v>640</v>
      </c>
      <c r="S111" s="29" t="s">
        <v>129</v>
      </c>
      <c r="T111" s="29" t="s">
        <v>94</v>
      </c>
      <c r="U111" s="29" t="str">
        <f>HYPERLINK("http://dx.doi.org/10.18494/SAM5459","http://dx.doi.org/10.18494/SAM5459")</f>
        <v>http://dx.doi.org/10.18494/SAM5459</v>
      </c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  <c r="FK111" s="25"/>
      <c r="FL111" s="25"/>
      <c r="FM111" s="25"/>
      <c r="FN111" s="25"/>
      <c r="FO111" s="25"/>
      <c r="FP111" s="25"/>
      <c r="FQ111" s="25"/>
      <c r="FR111" s="25"/>
      <c r="FS111" s="25"/>
      <c r="FT111" s="25"/>
      <c r="FU111" s="25"/>
      <c r="FV111" s="25"/>
      <c r="FW111" s="25"/>
      <c r="FX111" s="25"/>
      <c r="FY111" s="25"/>
      <c r="FZ111" s="25"/>
      <c r="GA111" s="25"/>
      <c r="GB111" s="25"/>
      <c r="GC111" s="25"/>
      <c r="GD111" s="25"/>
      <c r="GE111" s="25"/>
      <c r="GF111" s="25"/>
      <c r="GG111" s="25"/>
      <c r="GH111" s="25"/>
      <c r="GI111" s="25"/>
      <c r="GJ111" s="25"/>
      <c r="GK111" s="25"/>
      <c r="GL111" s="25"/>
      <c r="GM111" s="25"/>
      <c r="GN111" s="25"/>
      <c r="GO111" s="25"/>
      <c r="GP111" s="25"/>
      <c r="GQ111" s="25"/>
      <c r="GR111" s="25"/>
      <c r="GS111" s="25"/>
      <c r="GT111" s="25"/>
      <c r="GU111" s="25"/>
      <c r="GV111" s="25"/>
      <c r="GW111" s="25"/>
      <c r="GX111" s="25"/>
      <c r="GY111" s="25"/>
      <c r="GZ111" s="25"/>
      <c r="HA111" s="25"/>
      <c r="HB111" s="25"/>
    </row>
    <row r="112" spans="1:215" s="22" customFormat="1" ht="409.6" x14ac:dyDescent="0.3">
      <c r="A112" s="28">
        <v>13</v>
      </c>
      <c r="B112" s="29" t="s">
        <v>222</v>
      </c>
      <c r="C112" s="29" t="s">
        <v>658</v>
      </c>
      <c r="D112" s="29" t="s">
        <v>728</v>
      </c>
      <c r="E112" s="29" t="s">
        <v>729</v>
      </c>
      <c r="F112" s="29" t="s">
        <v>730</v>
      </c>
      <c r="G112" s="29" t="s">
        <v>731</v>
      </c>
      <c r="H112" s="29">
        <v>134</v>
      </c>
      <c r="I112" s="29">
        <v>20</v>
      </c>
      <c r="J112" s="29">
        <v>201802</v>
      </c>
      <c r="K112" s="29">
        <v>2025</v>
      </c>
      <c r="L112" s="29" t="s">
        <v>732</v>
      </c>
      <c r="M112" s="29" t="s">
        <v>125</v>
      </c>
      <c r="N112" s="29"/>
      <c r="O112" s="29"/>
      <c r="P112" s="29" t="s">
        <v>91</v>
      </c>
      <c r="Q112" s="29"/>
      <c r="R112" s="29" t="s">
        <v>733</v>
      </c>
      <c r="S112" s="29" t="s">
        <v>734</v>
      </c>
      <c r="T112" s="29" t="s">
        <v>94</v>
      </c>
      <c r="U112" s="29" t="str">
        <f>HYPERLINK("http://dx.doi.org/10.1103/PhysRevLett.134.201802","http://dx.doi.org/10.1103/PhysRevLett.134.201802")</f>
        <v>http://dx.doi.org/10.1103/PhysRevLett.134.201802</v>
      </c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  <c r="FS112" s="25"/>
      <c r="FT112" s="25"/>
      <c r="FU112" s="25"/>
      <c r="FV112" s="25"/>
      <c r="FW112" s="25"/>
      <c r="FX112" s="25"/>
      <c r="FY112" s="25"/>
      <c r="FZ112" s="25"/>
      <c r="GA112" s="25"/>
      <c r="GB112" s="25"/>
      <c r="GC112" s="25"/>
      <c r="GD112" s="25"/>
      <c r="GE112" s="25"/>
      <c r="GF112" s="25"/>
      <c r="GG112" s="25"/>
      <c r="GH112" s="25"/>
      <c r="GI112" s="25"/>
      <c r="GJ112" s="25"/>
      <c r="GK112" s="25"/>
      <c r="GL112" s="25"/>
      <c r="GM112" s="25"/>
      <c r="GN112" s="25"/>
      <c r="GO112" s="25"/>
      <c r="GP112" s="25"/>
      <c r="GQ112" s="25"/>
      <c r="GR112" s="25"/>
      <c r="GS112" s="25"/>
      <c r="GT112" s="25"/>
      <c r="GU112" s="25"/>
      <c r="GV112" s="25"/>
      <c r="GW112" s="25"/>
      <c r="GX112" s="25"/>
      <c r="GY112" s="25"/>
      <c r="GZ112" s="25"/>
      <c r="HA112" s="25"/>
      <c r="HB112" s="25"/>
    </row>
    <row r="113" spans="1:210" s="22" customFormat="1" ht="409.6" x14ac:dyDescent="0.3">
      <c r="A113" s="28">
        <v>14</v>
      </c>
      <c r="B113" s="29" t="s">
        <v>222</v>
      </c>
      <c r="C113" s="29" t="s">
        <v>658</v>
      </c>
      <c r="D113" s="29" t="s">
        <v>728</v>
      </c>
      <c r="E113" s="29" t="s">
        <v>735</v>
      </c>
      <c r="F113" s="29" t="s">
        <v>736</v>
      </c>
      <c r="G113" s="29" t="s">
        <v>737</v>
      </c>
      <c r="H113" s="29">
        <v>85</v>
      </c>
      <c r="I113" s="29">
        <v>1</v>
      </c>
      <c r="J113" s="29" t="s">
        <v>376</v>
      </c>
      <c r="K113" s="29">
        <v>2025</v>
      </c>
      <c r="L113" s="29" t="s">
        <v>738</v>
      </c>
      <c r="M113" s="29" t="s">
        <v>125</v>
      </c>
      <c r="N113" s="29"/>
      <c r="O113" s="29"/>
      <c r="P113" s="29" t="s">
        <v>91</v>
      </c>
      <c r="Q113" s="29"/>
      <c r="R113" s="29" t="s">
        <v>739</v>
      </c>
      <c r="S113" s="29" t="s">
        <v>740</v>
      </c>
      <c r="T113" s="29" t="s">
        <v>94</v>
      </c>
      <c r="U113" s="29" t="str">
        <f>HYPERLINK("http://dx.doi.org/10.1140/epjc/s10052-024-13638-0","http://dx.doi.org/10.1140/epjc/s10052-024-13638-0")</f>
        <v>http://dx.doi.org/10.1140/epjc/s10052-024-13638-0</v>
      </c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  <c r="FS113" s="25"/>
      <c r="FT113" s="25"/>
      <c r="FU113" s="25"/>
      <c r="FV113" s="25"/>
      <c r="FW113" s="25"/>
      <c r="FX113" s="25"/>
      <c r="FY113" s="25"/>
      <c r="FZ113" s="25"/>
      <c r="GA113" s="25"/>
      <c r="GB113" s="25"/>
      <c r="GC113" s="25"/>
      <c r="GD113" s="25"/>
      <c r="GE113" s="25"/>
      <c r="GF113" s="25"/>
      <c r="GG113" s="25"/>
      <c r="GH113" s="25"/>
      <c r="GI113" s="25"/>
      <c r="GJ113" s="25"/>
      <c r="GK113" s="25"/>
      <c r="GL113" s="25"/>
      <c r="GM113" s="25"/>
      <c r="GN113" s="25"/>
      <c r="GO113" s="25"/>
      <c r="GP113" s="25"/>
      <c r="GQ113" s="25"/>
      <c r="GR113" s="25"/>
      <c r="GS113" s="25"/>
      <c r="GT113" s="25"/>
      <c r="GU113" s="25"/>
      <c r="GV113" s="25"/>
      <c r="GW113" s="25"/>
      <c r="GX113" s="25"/>
      <c r="GY113" s="25"/>
      <c r="GZ113" s="25"/>
      <c r="HA113" s="25"/>
      <c r="HB113" s="25"/>
    </row>
    <row r="114" spans="1:210" s="22" customFormat="1" ht="409.6" x14ac:dyDescent="0.3">
      <c r="A114" s="28">
        <v>15</v>
      </c>
      <c r="B114" s="29" t="s">
        <v>222</v>
      </c>
      <c r="C114" s="29" t="s">
        <v>658</v>
      </c>
      <c r="D114" s="29" t="s">
        <v>728</v>
      </c>
      <c r="E114" s="29" t="s">
        <v>741</v>
      </c>
      <c r="F114" s="29" t="s">
        <v>742</v>
      </c>
      <c r="G114" s="29" t="s">
        <v>743</v>
      </c>
      <c r="H114" s="29">
        <v>49</v>
      </c>
      <c r="I114" s="29">
        <v>3</v>
      </c>
      <c r="J114" s="29">
        <v>33104</v>
      </c>
      <c r="K114" s="29">
        <v>2025</v>
      </c>
      <c r="L114" s="29" t="s">
        <v>234</v>
      </c>
      <c r="M114" s="29" t="s">
        <v>125</v>
      </c>
      <c r="N114" s="29"/>
      <c r="O114" s="29"/>
      <c r="P114" s="29" t="s">
        <v>116</v>
      </c>
      <c r="Q114" s="29"/>
      <c r="R114" s="29" t="s">
        <v>744</v>
      </c>
      <c r="S114" s="29" t="s">
        <v>745</v>
      </c>
      <c r="T114" s="29" t="s">
        <v>94</v>
      </c>
      <c r="U114" s="29" t="str">
        <f>HYPERLINK("http://dx.doi.org/10.1088/1674-1137/ad7f3e","http://dx.doi.org/10.1088/1674-1137/ad7f3e")</f>
        <v>http://dx.doi.org/10.1088/1674-1137/ad7f3e</v>
      </c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  <c r="FS114" s="25"/>
      <c r="FT114" s="25"/>
      <c r="FU114" s="25"/>
      <c r="FV114" s="25"/>
      <c r="FW114" s="25"/>
      <c r="FX114" s="25"/>
      <c r="FY114" s="25"/>
      <c r="FZ114" s="25"/>
      <c r="GA114" s="25"/>
      <c r="GB114" s="25"/>
      <c r="GC114" s="25"/>
      <c r="GD114" s="25"/>
      <c r="GE114" s="25"/>
      <c r="GF114" s="25"/>
      <c r="GG114" s="25"/>
      <c r="GH114" s="25"/>
      <c r="GI114" s="25"/>
      <c r="GJ114" s="25"/>
      <c r="GK114" s="25"/>
      <c r="GL114" s="25"/>
      <c r="GM114" s="25"/>
      <c r="GN114" s="25"/>
      <c r="GO114" s="25"/>
      <c r="GP114" s="25"/>
      <c r="GQ114" s="25"/>
      <c r="GR114" s="25"/>
      <c r="GS114" s="25"/>
      <c r="GT114" s="25"/>
      <c r="GU114" s="25"/>
      <c r="GV114" s="25"/>
      <c r="GW114" s="25"/>
      <c r="GX114" s="25"/>
      <c r="GY114" s="25"/>
      <c r="GZ114" s="25"/>
      <c r="HA114" s="25"/>
      <c r="HB114" s="25"/>
    </row>
    <row r="115" spans="1:210" s="22" customFormat="1" ht="409.6" x14ac:dyDescent="0.3">
      <c r="A115" s="28">
        <v>16</v>
      </c>
      <c r="B115" s="29" t="s">
        <v>222</v>
      </c>
      <c r="C115" s="29" t="s">
        <v>658</v>
      </c>
      <c r="D115" s="29" t="s">
        <v>728</v>
      </c>
      <c r="E115" s="29" t="s">
        <v>746</v>
      </c>
      <c r="F115" s="29" t="s">
        <v>747</v>
      </c>
      <c r="G115" s="29" t="s">
        <v>743</v>
      </c>
      <c r="H115" s="29">
        <v>49</v>
      </c>
      <c r="I115" s="29">
        <v>1</v>
      </c>
      <c r="J115" s="29">
        <v>13003</v>
      </c>
      <c r="K115" s="29">
        <v>2025</v>
      </c>
      <c r="L115" s="29" t="s">
        <v>748</v>
      </c>
      <c r="M115" s="29" t="s">
        <v>125</v>
      </c>
      <c r="N115" s="29"/>
      <c r="O115" s="29"/>
      <c r="P115" s="29" t="s">
        <v>116</v>
      </c>
      <c r="Q115" s="29"/>
      <c r="R115" s="29" t="s">
        <v>744</v>
      </c>
      <c r="S115" s="29" t="s">
        <v>745</v>
      </c>
      <c r="T115" s="29" t="s">
        <v>94</v>
      </c>
      <c r="U115" s="29" t="str">
        <f>HYPERLINK("http://dx.doi.org/10.1088/1674-1137/ad83aa","http://dx.doi.org/10.1088/1674-1137/ad83aa")</f>
        <v>http://dx.doi.org/10.1088/1674-1137/ad83aa</v>
      </c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  <c r="FS115" s="25"/>
      <c r="FT115" s="25"/>
      <c r="FU115" s="25"/>
      <c r="FV115" s="25"/>
      <c r="FW115" s="25"/>
      <c r="FX115" s="25"/>
      <c r="FY115" s="25"/>
      <c r="FZ115" s="25"/>
      <c r="GA115" s="25"/>
      <c r="GB115" s="25"/>
      <c r="GC115" s="25"/>
      <c r="GD115" s="25"/>
      <c r="GE115" s="25"/>
      <c r="GF115" s="25"/>
      <c r="GG115" s="25"/>
      <c r="GH115" s="25"/>
      <c r="GI115" s="25"/>
      <c r="GJ115" s="25"/>
      <c r="GK115" s="25"/>
      <c r="GL115" s="25"/>
      <c r="GM115" s="25"/>
      <c r="GN115" s="25"/>
      <c r="GO115" s="25"/>
      <c r="GP115" s="25"/>
      <c r="GQ115" s="25"/>
      <c r="GR115" s="25"/>
      <c r="GS115" s="25"/>
      <c r="GT115" s="25"/>
      <c r="GU115" s="25"/>
      <c r="GV115" s="25"/>
      <c r="GW115" s="25"/>
      <c r="GX115" s="25"/>
      <c r="GY115" s="25"/>
      <c r="GZ115" s="25"/>
      <c r="HA115" s="25"/>
      <c r="HB115" s="25"/>
    </row>
    <row r="116" spans="1:210" s="22" customFormat="1" ht="409.6" x14ac:dyDescent="0.3">
      <c r="A116" s="28">
        <v>17</v>
      </c>
      <c r="B116" s="29" t="s">
        <v>222</v>
      </c>
      <c r="C116" s="29" t="s">
        <v>658</v>
      </c>
      <c r="D116" s="29" t="s">
        <v>728</v>
      </c>
      <c r="E116" s="29" t="s">
        <v>749</v>
      </c>
      <c r="F116" s="29" t="s">
        <v>750</v>
      </c>
      <c r="G116" s="29" t="s">
        <v>737</v>
      </c>
      <c r="H116" s="29">
        <v>85</v>
      </c>
      <c r="I116" s="29">
        <v>9</v>
      </c>
      <c r="J116" s="29">
        <v>1080</v>
      </c>
      <c r="K116" s="29">
        <v>2025</v>
      </c>
      <c r="L116" s="29" t="s">
        <v>751</v>
      </c>
      <c r="M116" s="29" t="s">
        <v>125</v>
      </c>
      <c r="N116" s="29"/>
      <c r="O116" s="29"/>
      <c r="P116" s="29" t="s">
        <v>91</v>
      </c>
      <c r="Q116" s="29"/>
      <c r="R116" s="29" t="s">
        <v>739</v>
      </c>
      <c r="S116" s="29" t="s">
        <v>740</v>
      </c>
      <c r="T116" s="29" t="s">
        <v>94</v>
      </c>
      <c r="U116" s="29" t="str">
        <f>HYPERLINK("http://dx.doi.org/10.1140/epjc/s10052-025-14333-4","http://dx.doi.org/10.1140/epjc/s10052-025-14333-4")</f>
        <v>http://dx.doi.org/10.1140/epjc/s10052-025-14333-4</v>
      </c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  <c r="FS116" s="25"/>
      <c r="FT116" s="25"/>
      <c r="FU116" s="25"/>
      <c r="FV116" s="25"/>
      <c r="FW116" s="25"/>
      <c r="FX116" s="25"/>
      <c r="FY116" s="25"/>
      <c r="FZ116" s="25"/>
      <c r="GA116" s="25"/>
      <c r="GB116" s="25"/>
      <c r="GC116" s="25"/>
      <c r="GD116" s="25"/>
      <c r="GE116" s="25"/>
      <c r="GF116" s="25"/>
      <c r="GG116" s="25"/>
      <c r="GH116" s="25"/>
      <c r="GI116" s="25"/>
      <c r="GJ116" s="25"/>
      <c r="GK116" s="25"/>
      <c r="GL116" s="25"/>
      <c r="GM116" s="25"/>
      <c r="GN116" s="25"/>
      <c r="GO116" s="25"/>
      <c r="GP116" s="25"/>
      <c r="GQ116" s="25"/>
      <c r="GR116" s="25"/>
      <c r="GS116" s="25"/>
      <c r="GT116" s="25"/>
      <c r="GU116" s="25"/>
      <c r="GV116" s="25"/>
      <c r="GW116" s="25"/>
      <c r="GX116" s="25"/>
      <c r="GY116" s="25"/>
      <c r="GZ116" s="25"/>
      <c r="HA116" s="25"/>
      <c r="HB116" s="25"/>
    </row>
    <row r="117" spans="1:210" s="22" customFormat="1" ht="52.8" x14ac:dyDescent="0.3">
      <c r="A117" s="28">
        <v>18</v>
      </c>
      <c r="B117" s="19" t="s">
        <v>236</v>
      </c>
      <c r="C117" s="20" t="s">
        <v>752</v>
      </c>
      <c r="D117" s="20" t="s">
        <v>753</v>
      </c>
      <c r="E117" s="20" t="s">
        <v>754</v>
      </c>
      <c r="F117" s="20" t="s">
        <v>755</v>
      </c>
      <c r="G117" s="20" t="s">
        <v>756</v>
      </c>
      <c r="H117" s="20" t="s">
        <v>757</v>
      </c>
      <c r="I117" s="20"/>
      <c r="J117" s="20" t="s">
        <v>758</v>
      </c>
      <c r="K117" s="20" t="s">
        <v>35</v>
      </c>
      <c r="L117" s="20" t="s">
        <v>58</v>
      </c>
      <c r="M117" s="20" t="s">
        <v>319</v>
      </c>
      <c r="N117" s="20"/>
      <c r="O117" s="20" t="s">
        <v>38</v>
      </c>
      <c r="P117" s="20" t="s">
        <v>157</v>
      </c>
      <c r="Q117" s="20"/>
      <c r="R117" s="20" t="s">
        <v>759</v>
      </c>
      <c r="S117" s="20" t="s">
        <v>760</v>
      </c>
      <c r="T117" s="20" t="s">
        <v>41</v>
      </c>
      <c r="U117" s="20" t="s">
        <v>761</v>
      </c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25"/>
      <c r="FO117" s="25"/>
      <c r="FP117" s="25"/>
      <c r="FQ117" s="25"/>
      <c r="FR117" s="25"/>
      <c r="FS117" s="25"/>
      <c r="FT117" s="25"/>
      <c r="FU117" s="25"/>
      <c r="FV117" s="25"/>
      <c r="FW117" s="25"/>
      <c r="FX117" s="25"/>
      <c r="FY117" s="25"/>
      <c r="FZ117" s="25"/>
      <c r="GA117" s="25"/>
      <c r="GB117" s="25"/>
      <c r="GC117" s="25"/>
      <c r="GD117" s="25"/>
      <c r="GE117" s="25"/>
      <c r="GF117" s="25"/>
      <c r="GG117" s="25"/>
      <c r="GH117" s="25"/>
      <c r="GI117" s="25"/>
      <c r="GJ117" s="25"/>
      <c r="GK117" s="25"/>
      <c r="GL117" s="25"/>
      <c r="GM117" s="25"/>
      <c r="GN117" s="25"/>
      <c r="GO117" s="25"/>
      <c r="GP117" s="25"/>
      <c r="GQ117" s="25"/>
      <c r="GR117" s="25"/>
      <c r="GS117" s="25"/>
      <c r="GT117" s="25"/>
      <c r="GU117" s="25"/>
      <c r="GV117" s="25"/>
      <c r="GW117" s="25"/>
      <c r="GX117" s="25"/>
      <c r="GY117" s="25"/>
      <c r="GZ117" s="25"/>
      <c r="HA117" s="25"/>
      <c r="HB117" s="25"/>
    </row>
    <row r="118" spans="1:210" s="22" customFormat="1" ht="52.8" x14ac:dyDescent="0.3">
      <c r="A118" s="28">
        <v>19</v>
      </c>
      <c r="B118" s="29" t="s">
        <v>222</v>
      </c>
      <c r="C118" s="29" t="s">
        <v>658</v>
      </c>
      <c r="D118" s="29" t="s">
        <v>762</v>
      </c>
      <c r="E118" s="29" t="s">
        <v>763</v>
      </c>
      <c r="F118" s="29" t="s">
        <v>764</v>
      </c>
      <c r="G118" s="29" t="s">
        <v>765</v>
      </c>
      <c r="H118" s="29">
        <v>7</v>
      </c>
      <c r="I118" s="29">
        <v>6</v>
      </c>
      <c r="J118" s="29">
        <v>592</v>
      </c>
      <c r="K118" s="29">
        <v>2025</v>
      </c>
      <c r="L118" s="29" t="s">
        <v>766</v>
      </c>
      <c r="M118" s="32" t="s">
        <v>137</v>
      </c>
      <c r="N118" s="29"/>
      <c r="O118" s="29"/>
      <c r="P118" s="29" t="s">
        <v>91</v>
      </c>
      <c r="Q118" s="29"/>
      <c r="R118" s="29" t="s">
        <v>129</v>
      </c>
      <c r="S118" s="29" t="s">
        <v>767</v>
      </c>
      <c r="T118" s="29" t="s">
        <v>94</v>
      </c>
      <c r="U118" s="29" t="str">
        <f>HYPERLINK("http://dx.doi.org/10.1007/s42452-025-07205-9","http://dx.doi.org/10.1007/s42452-025-07205-9")</f>
        <v>http://dx.doi.org/10.1007/s42452-025-07205-9</v>
      </c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  <c r="EU118" s="25"/>
      <c r="EV118" s="25"/>
      <c r="EW118" s="25"/>
      <c r="EX118" s="25"/>
      <c r="EY118" s="25"/>
      <c r="EZ118" s="25"/>
      <c r="FA118" s="25"/>
      <c r="FB118" s="25"/>
      <c r="FC118" s="25"/>
      <c r="FD118" s="25"/>
      <c r="FE118" s="25"/>
      <c r="FF118" s="25"/>
      <c r="FG118" s="25"/>
      <c r="FH118" s="25"/>
      <c r="FI118" s="25"/>
      <c r="FJ118" s="25"/>
      <c r="FK118" s="25"/>
      <c r="FL118" s="25"/>
      <c r="FM118" s="25"/>
      <c r="FN118" s="25"/>
      <c r="FO118" s="25"/>
      <c r="FP118" s="25"/>
      <c r="FQ118" s="25"/>
      <c r="FR118" s="25"/>
      <c r="FS118" s="25"/>
      <c r="FT118" s="25"/>
      <c r="FU118" s="25"/>
      <c r="FV118" s="25"/>
      <c r="FW118" s="25"/>
      <c r="FX118" s="25"/>
      <c r="FY118" s="25"/>
      <c r="FZ118" s="25"/>
      <c r="GA118" s="25"/>
      <c r="GB118" s="25"/>
      <c r="GC118" s="25"/>
      <c r="GD118" s="25"/>
      <c r="GE118" s="25"/>
      <c r="GF118" s="25"/>
      <c r="GG118" s="25"/>
      <c r="GH118" s="25"/>
      <c r="GI118" s="25"/>
      <c r="GJ118" s="25"/>
      <c r="GK118" s="25"/>
      <c r="GL118" s="25"/>
      <c r="GM118" s="25"/>
      <c r="GN118" s="25"/>
      <c r="GO118" s="25"/>
      <c r="GP118" s="25"/>
      <c r="GQ118" s="25"/>
      <c r="GR118" s="25"/>
      <c r="GS118" s="25"/>
      <c r="GT118" s="25"/>
      <c r="GU118" s="25"/>
      <c r="GV118" s="25"/>
      <c r="GW118" s="25"/>
      <c r="GX118" s="25"/>
      <c r="GY118" s="25"/>
      <c r="GZ118" s="25"/>
      <c r="HA118" s="25"/>
      <c r="HB118" s="25"/>
    </row>
    <row r="119" spans="1:210" s="22" customFormat="1" ht="26.4" x14ac:dyDescent="0.3">
      <c r="A119" s="28">
        <v>20</v>
      </c>
      <c r="B119" s="29" t="s">
        <v>222</v>
      </c>
      <c r="C119" s="29" t="s">
        <v>658</v>
      </c>
      <c r="D119" s="29" t="s">
        <v>768</v>
      </c>
      <c r="E119" s="29" t="s">
        <v>769</v>
      </c>
      <c r="F119" s="29" t="s">
        <v>770</v>
      </c>
      <c r="G119" s="29" t="s">
        <v>771</v>
      </c>
      <c r="H119" s="29">
        <v>6</v>
      </c>
      <c r="I119" s="29">
        <v>11</v>
      </c>
      <c r="J119" s="29">
        <v>324</v>
      </c>
      <c r="K119" s="29">
        <v>2025</v>
      </c>
      <c r="L119" s="29" t="s">
        <v>772</v>
      </c>
      <c r="M119" s="32" t="s">
        <v>137</v>
      </c>
      <c r="N119" s="29"/>
      <c r="O119" s="29"/>
      <c r="P119" s="29" t="s">
        <v>128</v>
      </c>
      <c r="Q119" s="29"/>
      <c r="R119" s="29" t="s">
        <v>129</v>
      </c>
      <c r="S119" s="29" t="s">
        <v>773</v>
      </c>
      <c r="T119" s="29" t="s">
        <v>94</v>
      </c>
      <c r="U119" s="29" t="str">
        <f>HYPERLINK("http://dx.doi.org/10.3390/eng6110324","http://dx.doi.org/10.3390/eng6110324")</f>
        <v>http://dx.doi.org/10.3390/eng6110324</v>
      </c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  <c r="FN119" s="25"/>
      <c r="FO119" s="25"/>
      <c r="FP119" s="25"/>
      <c r="FQ119" s="25"/>
      <c r="FR119" s="25"/>
      <c r="FS119" s="25"/>
      <c r="FT119" s="25"/>
      <c r="FU119" s="25"/>
      <c r="FV119" s="25"/>
      <c r="FW119" s="25"/>
      <c r="FX119" s="25"/>
      <c r="FY119" s="25"/>
      <c r="FZ119" s="25"/>
      <c r="GA119" s="25"/>
      <c r="GB119" s="25"/>
      <c r="GC119" s="25"/>
      <c r="GD119" s="25"/>
      <c r="GE119" s="25"/>
      <c r="GF119" s="25"/>
      <c r="GG119" s="25"/>
      <c r="GH119" s="25"/>
      <c r="GI119" s="25"/>
      <c r="GJ119" s="25"/>
      <c r="GK119" s="25"/>
      <c r="GL119" s="25"/>
      <c r="GM119" s="25"/>
      <c r="GN119" s="25"/>
      <c r="GO119" s="25"/>
      <c r="GP119" s="25"/>
      <c r="GQ119" s="25"/>
      <c r="GR119" s="25"/>
      <c r="GS119" s="25"/>
      <c r="GT119" s="25"/>
      <c r="GU119" s="25"/>
      <c r="GV119" s="25"/>
      <c r="GW119" s="25"/>
      <c r="GX119" s="25"/>
      <c r="GY119" s="25"/>
      <c r="GZ119" s="25"/>
      <c r="HA119" s="25"/>
      <c r="HB119" s="25"/>
    </row>
    <row r="120" spans="1:210" s="22" customFormat="1" ht="52.8" x14ac:dyDescent="0.3">
      <c r="A120" s="28">
        <v>21</v>
      </c>
      <c r="B120" s="29" t="s">
        <v>222</v>
      </c>
      <c r="C120" s="29" t="s">
        <v>658</v>
      </c>
      <c r="D120" s="29" t="s">
        <v>768</v>
      </c>
      <c r="E120" s="29" t="s">
        <v>774</v>
      </c>
      <c r="F120" s="29" t="s">
        <v>775</v>
      </c>
      <c r="G120" s="29" t="s">
        <v>227</v>
      </c>
      <c r="H120" s="29">
        <v>17</v>
      </c>
      <c r="I120" s="29">
        <v>9</v>
      </c>
      <c r="J120" s="29">
        <v>1584</v>
      </c>
      <c r="K120" s="29">
        <v>2025</v>
      </c>
      <c r="L120" s="29" t="s">
        <v>776</v>
      </c>
      <c r="M120" s="29" t="s">
        <v>125</v>
      </c>
      <c r="N120" s="29"/>
      <c r="O120" s="20" t="s">
        <v>38</v>
      </c>
      <c r="P120" s="29" t="s">
        <v>128</v>
      </c>
      <c r="Q120" s="29"/>
      <c r="R120" s="29" t="s">
        <v>129</v>
      </c>
      <c r="S120" s="29" t="s">
        <v>229</v>
      </c>
      <c r="T120" s="29" t="s">
        <v>94</v>
      </c>
      <c r="U120" s="29" t="str">
        <f>HYPERLINK("http://dx.doi.org/10.3390/sym17091584","http://dx.doi.org/10.3390/sym17091584")</f>
        <v>http://dx.doi.org/10.3390/sym17091584</v>
      </c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  <c r="FK120" s="25"/>
      <c r="FL120" s="25"/>
      <c r="FM120" s="25"/>
      <c r="FN120" s="25"/>
      <c r="FO120" s="25"/>
      <c r="FP120" s="25"/>
      <c r="FQ120" s="25"/>
      <c r="FR120" s="25"/>
      <c r="FS120" s="25"/>
      <c r="FT120" s="25"/>
      <c r="FU120" s="25"/>
      <c r="FV120" s="25"/>
      <c r="FW120" s="25"/>
      <c r="FX120" s="25"/>
      <c r="FY120" s="25"/>
      <c r="FZ120" s="25"/>
      <c r="GA120" s="25"/>
      <c r="GB120" s="25"/>
      <c r="GC120" s="25"/>
      <c r="GD120" s="25"/>
      <c r="GE120" s="25"/>
      <c r="GF120" s="25"/>
      <c r="GG120" s="25"/>
      <c r="GH120" s="25"/>
      <c r="GI120" s="25"/>
      <c r="GJ120" s="25"/>
      <c r="GK120" s="25"/>
      <c r="GL120" s="25"/>
      <c r="GM120" s="25"/>
      <c r="GN120" s="25"/>
      <c r="GO120" s="25"/>
      <c r="GP120" s="25"/>
      <c r="GQ120" s="25"/>
      <c r="GR120" s="25"/>
      <c r="GS120" s="25"/>
      <c r="GT120" s="25"/>
      <c r="GU120" s="25"/>
      <c r="GV120" s="25"/>
      <c r="GW120" s="25"/>
      <c r="GX120" s="25"/>
      <c r="GY120" s="25"/>
      <c r="GZ120" s="25"/>
      <c r="HA120" s="25"/>
      <c r="HB120" s="25"/>
    </row>
    <row r="121" spans="1:210" s="22" customFormat="1" ht="39.6" x14ac:dyDescent="0.3">
      <c r="A121" s="28">
        <v>22</v>
      </c>
      <c r="B121" s="29" t="s">
        <v>222</v>
      </c>
      <c r="C121" s="29" t="s">
        <v>658</v>
      </c>
      <c r="D121" s="29" t="s">
        <v>768</v>
      </c>
      <c r="E121" s="29" t="s">
        <v>777</v>
      </c>
      <c r="F121" s="29" t="s">
        <v>778</v>
      </c>
      <c r="G121" s="29" t="s">
        <v>779</v>
      </c>
      <c r="H121" s="29">
        <v>13</v>
      </c>
      <c r="I121" s="29">
        <v>1</v>
      </c>
      <c r="J121" s="29">
        <v>162</v>
      </c>
      <c r="K121" s="29">
        <v>2025</v>
      </c>
      <c r="L121" s="29" t="s">
        <v>498</v>
      </c>
      <c r="M121" s="29" t="s">
        <v>125</v>
      </c>
      <c r="N121" s="29"/>
      <c r="O121" s="29"/>
      <c r="P121" s="29" t="s">
        <v>128</v>
      </c>
      <c r="Q121" s="29"/>
      <c r="R121" s="29" t="s">
        <v>129</v>
      </c>
      <c r="S121" s="29" t="s">
        <v>780</v>
      </c>
      <c r="T121" s="29" t="s">
        <v>94</v>
      </c>
      <c r="U121" s="29" t="str">
        <f>HYPERLINK("http://dx.doi.org/10.3390/math13010162","http://dx.doi.org/10.3390/math13010162")</f>
        <v>http://dx.doi.org/10.3390/math13010162</v>
      </c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  <c r="FK121" s="25"/>
      <c r="FL121" s="25"/>
      <c r="FM121" s="25"/>
      <c r="FN121" s="25"/>
      <c r="FO121" s="25"/>
      <c r="FP121" s="25"/>
      <c r="FQ121" s="25"/>
      <c r="FR121" s="25"/>
      <c r="FS121" s="25"/>
      <c r="FT121" s="25"/>
      <c r="FU121" s="25"/>
      <c r="FV121" s="25"/>
      <c r="FW121" s="25"/>
      <c r="FX121" s="25"/>
      <c r="FY121" s="25"/>
      <c r="FZ121" s="25"/>
      <c r="GA121" s="25"/>
      <c r="GB121" s="25"/>
      <c r="GC121" s="25"/>
      <c r="GD121" s="25"/>
      <c r="GE121" s="25"/>
      <c r="GF121" s="25"/>
      <c r="GG121" s="25"/>
      <c r="GH121" s="25"/>
      <c r="GI121" s="25"/>
      <c r="GJ121" s="25"/>
      <c r="GK121" s="25"/>
      <c r="GL121" s="25"/>
      <c r="GM121" s="25"/>
      <c r="GN121" s="25"/>
      <c r="GO121" s="25"/>
      <c r="GP121" s="25"/>
      <c r="GQ121" s="25"/>
      <c r="GR121" s="25"/>
      <c r="GS121" s="25"/>
      <c r="GT121" s="25"/>
      <c r="GU121" s="25"/>
      <c r="GV121" s="25"/>
      <c r="GW121" s="25"/>
      <c r="GX121" s="25"/>
      <c r="GY121" s="25"/>
      <c r="GZ121" s="25"/>
      <c r="HA121" s="25"/>
      <c r="HB121" s="25"/>
    </row>
    <row r="122" spans="1:210" s="22" customFormat="1" ht="39.6" x14ac:dyDescent="0.3">
      <c r="A122" s="28">
        <v>23</v>
      </c>
      <c r="B122" s="29" t="s">
        <v>222</v>
      </c>
      <c r="C122" s="29" t="s">
        <v>658</v>
      </c>
      <c r="D122" s="29" t="s">
        <v>768</v>
      </c>
      <c r="E122" s="29" t="s">
        <v>774</v>
      </c>
      <c r="F122" s="29" t="s">
        <v>781</v>
      </c>
      <c r="G122" s="29" t="s">
        <v>782</v>
      </c>
      <c r="H122" s="29">
        <v>8</v>
      </c>
      <c r="I122" s="29">
        <v>2</v>
      </c>
      <c r="J122" s="29">
        <v>16</v>
      </c>
      <c r="K122" s="29">
        <v>2025</v>
      </c>
      <c r="L122" s="29" t="s">
        <v>783</v>
      </c>
      <c r="M122" s="32" t="s">
        <v>137</v>
      </c>
      <c r="N122" s="29"/>
      <c r="O122" s="29"/>
      <c r="P122" s="29" t="s">
        <v>128</v>
      </c>
      <c r="Q122" s="29"/>
      <c r="R122" s="29" t="s">
        <v>129</v>
      </c>
      <c r="S122" s="29" t="s">
        <v>784</v>
      </c>
      <c r="T122" s="29" t="s">
        <v>94</v>
      </c>
      <c r="U122" s="29" t="str">
        <f>HYPERLINK("http://dx.doi.org/10.3390/vibration8020016","http://dx.doi.org/10.3390/vibration8020016")</f>
        <v>http://dx.doi.org/10.3390/vibration8020016</v>
      </c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  <c r="FK122" s="25"/>
      <c r="FL122" s="25"/>
      <c r="FM122" s="25"/>
      <c r="FN122" s="25"/>
      <c r="FO122" s="25"/>
      <c r="FP122" s="25"/>
      <c r="FQ122" s="25"/>
      <c r="FR122" s="25"/>
      <c r="FS122" s="25"/>
      <c r="FT122" s="25"/>
      <c r="FU122" s="25"/>
      <c r="FV122" s="25"/>
      <c r="FW122" s="25"/>
      <c r="FX122" s="25"/>
      <c r="FY122" s="25"/>
      <c r="FZ122" s="25"/>
      <c r="GA122" s="25"/>
      <c r="GB122" s="25"/>
      <c r="GC122" s="25"/>
      <c r="GD122" s="25"/>
      <c r="GE122" s="25"/>
      <c r="GF122" s="25"/>
      <c r="GG122" s="25"/>
      <c r="GH122" s="25"/>
      <c r="GI122" s="25"/>
      <c r="GJ122" s="25"/>
      <c r="GK122" s="25"/>
      <c r="GL122" s="25"/>
      <c r="GM122" s="25"/>
      <c r="GN122" s="25"/>
      <c r="GO122" s="25"/>
      <c r="GP122" s="25"/>
      <c r="GQ122" s="25"/>
      <c r="GR122" s="25"/>
      <c r="GS122" s="25"/>
      <c r="GT122" s="25"/>
      <c r="GU122" s="25"/>
      <c r="GV122" s="25"/>
      <c r="GW122" s="25"/>
      <c r="GX122" s="25"/>
      <c r="GY122" s="25"/>
      <c r="GZ122" s="25"/>
      <c r="HA122" s="25"/>
      <c r="HB122" s="25"/>
    </row>
    <row r="123" spans="1:210" s="22" customFormat="1" ht="39.6" x14ac:dyDescent="0.3">
      <c r="A123" s="28">
        <v>24</v>
      </c>
      <c r="B123" s="29" t="s">
        <v>222</v>
      </c>
      <c r="C123" s="29" t="s">
        <v>658</v>
      </c>
      <c r="D123" s="29" t="s">
        <v>768</v>
      </c>
      <c r="E123" s="30" t="s">
        <v>785</v>
      </c>
      <c r="F123" s="29" t="s">
        <v>786</v>
      </c>
      <c r="G123" s="29" t="s">
        <v>787</v>
      </c>
      <c r="H123" s="29">
        <v>201</v>
      </c>
      <c r="I123" s="29" t="s">
        <v>788</v>
      </c>
      <c r="J123" s="29">
        <v>117191</v>
      </c>
      <c r="K123" s="29">
        <v>2025</v>
      </c>
      <c r="L123" s="29" t="s">
        <v>271</v>
      </c>
      <c r="M123" s="29" t="s">
        <v>125</v>
      </c>
      <c r="N123" s="29"/>
      <c r="O123" s="29"/>
      <c r="P123" s="29" t="s">
        <v>149</v>
      </c>
      <c r="Q123" s="29"/>
      <c r="R123" s="29" t="s">
        <v>789</v>
      </c>
      <c r="S123" s="29" t="s">
        <v>790</v>
      </c>
      <c r="T123" s="29" t="s">
        <v>94</v>
      </c>
      <c r="U123" s="29" t="str">
        <f>HYPERLINK("http://dx.doi.org/10.1016/j.chaos.2025.117191","http://dx.doi.org/10.1016/j.chaos.2025.117191")</f>
        <v>http://dx.doi.org/10.1016/j.chaos.2025.117191</v>
      </c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25"/>
      <c r="FL123" s="25"/>
      <c r="FM123" s="25"/>
      <c r="FN123" s="25"/>
      <c r="FO123" s="25"/>
      <c r="FP123" s="25"/>
      <c r="FQ123" s="25"/>
      <c r="FR123" s="25"/>
      <c r="FS123" s="25"/>
      <c r="FT123" s="25"/>
      <c r="FU123" s="25"/>
      <c r="FV123" s="25"/>
      <c r="FW123" s="25"/>
      <c r="FX123" s="25"/>
      <c r="FY123" s="25"/>
      <c r="FZ123" s="25"/>
      <c r="GA123" s="25"/>
      <c r="GB123" s="25"/>
      <c r="GC123" s="25"/>
      <c r="GD123" s="25"/>
      <c r="GE123" s="25"/>
      <c r="GF123" s="25"/>
      <c r="GG123" s="25"/>
      <c r="GH123" s="25"/>
      <c r="GI123" s="25"/>
      <c r="GJ123" s="25"/>
      <c r="GK123" s="25"/>
      <c r="GL123" s="25"/>
      <c r="GM123" s="25"/>
      <c r="GN123" s="25"/>
      <c r="GO123" s="25"/>
      <c r="GP123" s="25"/>
      <c r="GQ123" s="25"/>
      <c r="GR123" s="25"/>
      <c r="GS123" s="25"/>
      <c r="GT123" s="25"/>
      <c r="GU123" s="25"/>
      <c r="GV123" s="25"/>
      <c r="GW123" s="25"/>
      <c r="GX123" s="25"/>
      <c r="GY123" s="25"/>
      <c r="GZ123" s="25"/>
      <c r="HA123" s="25"/>
      <c r="HB123" s="25"/>
    </row>
    <row r="124" spans="1:210" s="22" customFormat="1" ht="39.6" x14ac:dyDescent="0.3">
      <c r="A124" s="28">
        <v>25</v>
      </c>
      <c r="B124" s="29" t="s">
        <v>222</v>
      </c>
      <c r="C124" s="29" t="s">
        <v>658</v>
      </c>
      <c r="D124" s="29" t="s">
        <v>768</v>
      </c>
      <c r="E124" s="29" t="s">
        <v>791</v>
      </c>
      <c r="F124" s="29" t="s">
        <v>792</v>
      </c>
      <c r="G124" s="29" t="s">
        <v>782</v>
      </c>
      <c r="H124" s="29">
        <v>8</v>
      </c>
      <c r="I124" s="29">
        <v>3</v>
      </c>
      <c r="J124" s="29">
        <v>45</v>
      </c>
      <c r="K124" s="29">
        <v>2025</v>
      </c>
      <c r="L124" s="29" t="s">
        <v>793</v>
      </c>
      <c r="M124" s="32" t="s">
        <v>137</v>
      </c>
      <c r="N124" s="29"/>
      <c r="O124" s="29"/>
      <c r="P124" s="29" t="s">
        <v>128</v>
      </c>
      <c r="Q124" s="29"/>
      <c r="R124" s="29" t="s">
        <v>129</v>
      </c>
      <c r="S124" s="29" t="s">
        <v>784</v>
      </c>
      <c r="T124" s="29" t="s">
        <v>94</v>
      </c>
      <c r="U124" s="29" t="str">
        <f>HYPERLINK("http://dx.doi.org/10.3390/vibration8030045","http://dx.doi.org/10.3390/vibration8030045")</f>
        <v>http://dx.doi.org/10.3390/vibration8030045</v>
      </c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25"/>
      <c r="FO124" s="25"/>
      <c r="FP124" s="25"/>
      <c r="FQ124" s="25"/>
      <c r="FR124" s="25"/>
      <c r="FS124" s="25"/>
      <c r="FT124" s="25"/>
      <c r="FU124" s="25"/>
      <c r="FV124" s="25"/>
      <c r="FW124" s="25"/>
      <c r="FX124" s="25"/>
      <c r="FY124" s="25"/>
      <c r="FZ124" s="25"/>
      <c r="GA124" s="25"/>
      <c r="GB124" s="25"/>
      <c r="GC124" s="25"/>
      <c r="GD124" s="25"/>
      <c r="GE124" s="25"/>
      <c r="GF124" s="25"/>
      <c r="GG124" s="25"/>
      <c r="GH124" s="25"/>
      <c r="GI124" s="25"/>
      <c r="GJ124" s="25"/>
      <c r="GK124" s="25"/>
      <c r="GL124" s="25"/>
      <c r="GM124" s="25"/>
      <c r="GN124" s="25"/>
      <c r="GO124" s="25"/>
      <c r="GP124" s="25"/>
      <c r="GQ124" s="25"/>
      <c r="GR124" s="25"/>
      <c r="GS124" s="25"/>
      <c r="GT124" s="25"/>
      <c r="GU124" s="25"/>
      <c r="GV124" s="25"/>
      <c r="GW124" s="25"/>
      <c r="GX124" s="25"/>
      <c r="GY124" s="25"/>
      <c r="GZ124" s="25"/>
      <c r="HA124" s="25"/>
      <c r="HB124" s="25"/>
    </row>
    <row r="125" spans="1:210" s="22" customFormat="1" ht="39.6" x14ac:dyDescent="0.3">
      <c r="A125" s="28">
        <v>26</v>
      </c>
      <c r="B125" s="29" t="s">
        <v>222</v>
      </c>
      <c r="C125" s="29" t="s">
        <v>658</v>
      </c>
      <c r="D125" s="29" t="s">
        <v>794</v>
      </c>
      <c r="E125" s="29" t="s">
        <v>795</v>
      </c>
      <c r="F125" s="29" t="s">
        <v>796</v>
      </c>
      <c r="G125" s="29" t="s">
        <v>797</v>
      </c>
      <c r="H125" s="29">
        <v>61</v>
      </c>
      <c r="I125" s="29" t="s">
        <v>129</v>
      </c>
      <c r="J125" s="29">
        <v>103510</v>
      </c>
      <c r="K125" s="29">
        <v>2025</v>
      </c>
      <c r="L125" s="29" t="s">
        <v>576</v>
      </c>
      <c r="M125" s="29" t="s">
        <v>125</v>
      </c>
      <c r="N125" s="29"/>
      <c r="O125" s="29"/>
      <c r="P125" s="29" t="s">
        <v>158</v>
      </c>
      <c r="Q125" s="29"/>
      <c r="R125" s="29" t="s">
        <v>798</v>
      </c>
      <c r="S125" s="29" t="s">
        <v>129</v>
      </c>
      <c r="T125" s="29" t="s">
        <v>94</v>
      </c>
      <c r="U125" s="29" t="str">
        <f>HYPERLINK("http://dx.doi.org/10.1016/j.tsep.2025.103510","http://dx.doi.org/10.1016/j.tsep.2025.103510")</f>
        <v>http://dx.doi.org/10.1016/j.tsep.2025.103510</v>
      </c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  <c r="FK125" s="25"/>
      <c r="FL125" s="25"/>
      <c r="FM125" s="25"/>
      <c r="FN125" s="25"/>
      <c r="FO125" s="25"/>
      <c r="FP125" s="25"/>
      <c r="FQ125" s="25"/>
      <c r="FR125" s="25"/>
      <c r="FS125" s="25"/>
      <c r="FT125" s="25"/>
      <c r="FU125" s="25"/>
      <c r="FV125" s="25"/>
      <c r="FW125" s="25"/>
      <c r="FX125" s="25"/>
      <c r="FY125" s="25"/>
      <c r="FZ125" s="25"/>
      <c r="GA125" s="25"/>
      <c r="GB125" s="25"/>
      <c r="GC125" s="25"/>
      <c r="GD125" s="25"/>
      <c r="GE125" s="25"/>
      <c r="GF125" s="25"/>
      <c r="GG125" s="25"/>
      <c r="GH125" s="25"/>
      <c r="GI125" s="25"/>
      <c r="GJ125" s="25"/>
      <c r="GK125" s="25"/>
      <c r="GL125" s="25"/>
      <c r="GM125" s="25"/>
      <c r="GN125" s="25"/>
      <c r="GO125" s="25"/>
      <c r="GP125" s="25"/>
      <c r="GQ125" s="25"/>
      <c r="GR125" s="25"/>
      <c r="GS125" s="25"/>
      <c r="GT125" s="25"/>
      <c r="GU125" s="25"/>
      <c r="GV125" s="25"/>
      <c r="GW125" s="25"/>
      <c r="GX125" s="25"/>
      <c r="GY125" s="25"/>
      <c r="GZ125" s="25"/>
      <c r="HA125" s="25"/>
      <c r="HB125" s="25"/>
    </row>
    <row r="126" spans="1:210" s="22" customFormat="1" ht="39.6" x14ac:dyDescent="0.3">
      <c r="A126" s="28">
        <v>27</v>
      </c>
      <c r="B126" s="29" t="s">
        <v>222</v>
      </c>
      <c r="C126" s="29" t="s">
        <v>658</v>
      </c>
      <c r="D126" s="29" t="s">
        <v>794</v>
      </c>
      <c r="E126" s="29" t="s">
        <v>799</v>
      </c>
      <c r="F126" s="29" t="s">
        <v>800</v>
      </c>
      <c r="G126" s="29" t="s">
        <v>801</v>
      </c>
      <c r="H126" s="29">
        <v>279</v>
      </c>
      <c r="I126" s="29" t="s">
        <v>802</v>
      </c>
      <c r="J126" s="29">
        <v>127866</v>
      </c>
      <c r="K126" s="29">
        <v>2025</v>
      </c>
      <c r="L126" s="29" t="s">
        <v>803</v>
      </c>
      <c r="M126" s="29" t="s">
        <v>125</v>
      </c>
      <c r="N126" s="29"/>
      <c r="O126" s="20" t="s">
        <v>38</v>
      </c>
      <c r="P126" s="29" t="s">
        <v>149</v>
      </c>
      <c r="Q126" s="29"/>
      <c r="R126" s="29" t="s">
        <v>804</v>
      </c>
      <c r="S126" s="29" t="s">
        <v>805</v>
      </c>
      <c r="T126" s="29" t="s">
        <v>94</v>
      </c>
      <c r="U126" s="29" t="str">
        <f>HYPERLINK("http://dx.doi.org/10.1016/j.applthermaleng.2025.127866","http://dx.doi.org/10.1016/j.applthermaleng.2025.127866")</f>
        <v>http://dx.doi.org/10.1016/j.applthermaleng.2025.127866</v>
      </c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</row>
    <row r="127" spans="1:210" s="22" customFormat="1" ht="39.6" x14ac:dyDescent="0.3">
      <c r="A127" s="28">
        <v>28</v>
      </c>
      <c r="B127" s="29" t="s">
        <v>222</v>
      </c>
      <c r="C127" s="29" t="s">
        <v>658</v>
      </c>
      <c r="D127" s="29" t="s">
        <v>806</v>
      </c>
      <c r="E127" s="29" t="s">
        <v>807</v>
      </c>
      <c r="F127" s="29" t="s">
        <v>808</v>
      </c>
      <c r="G127" s="29" t="s">
        <v>809</v>
      </c>
      <c r="H127" s="29">
        <v>41</v>
      </c>
      <c r="I127" s="29" t="s">
        <v>129</v>
      </c>
      <c r="J127" s="29" t="s">
        <v>810</v>
      </c>
      <c r="K127" s="29">
        <v>2025</v>
      </c>
      <c r="L127" s="29"/>
      <c r="M127" s="29" t="s">
        <v>684</v>
      </c>
      <c r="N127" s="29"/>
      <c r="O127" s="29"/>
      <c r="P127" s="29" t="s">
        <v>245</v>
      </c>
      <c r="Q127" s="29"/>
      <c r="R127" s="29" t="s">
        <v>703</v>
      </c>
      <c r="S127" s="29" t="s">
        <v>704</v>
      </c>
      <c r="T127" s="29"/>
      <c r="U127" s="33" t="s">
        <v>811</v>
      </c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</row>
    <row r="128" spans="1:210" s="22" customFormat="1" ht="39.6" x14ac:dyDescent="0.3">
      <c r="A128" s="28">
        <v>29</v>
      </c>
      <c r="B128" s="29" t="s">
        <v>222</v>
      </c>
      <c r="C128" s="29" t="s">
        <v>658</v>
      </c>
      <c r="D128" s="29" t="s">
        <v>806</v>
      </c>
      <c r="E128" s="29" t="s">
        <v>812</v>
      </c>
      <c r="F128" s="29" t="s">
        <v>813</v>
      </c>
      <c r="G128" s="29" t="s">
        <v>401</v>
      </c>
      <c r="H128" s="29">
        <v>159</v>
      </c>
      <c r="I128" s="29" t="s">
        <v>402</v>
      </c>
      <c r="J128" s="29">
        <v>112836</v>
      </c>
      <c r="K128" s="29">
        <v>2025</v>
      </c>
      <c r="L128" s="29" t="s">
        <v>403</v>
      </c>
      <c r="M128" s="29" t="s">
        <v>125</v>
      </c>
      <c r="N128" s="29"/>
      <c r="O128" s="29"/>
      <c r="P128" s="29" t="s">
        <v>128</v>
      </c>
      <c r="Q128" s="29"/>
      <c r="R128" s="29" t="s">
        <v>404</v>
      </c>
      <c r="S128" s="29" t="s">
        <v>405</v>
      </c>
      <c r="T128" s="29" t="s">
        <v>94</v>
      </c>
      <c r="U128" s="29" t="str">
        <f>HYPERLINK("http://dx.doi.org/10.1016/j.diamond.2025.112836","http://dx.doi.org/10.1016/j.diamond.2025.112836")</f>
        <v>http://dx.doi.org/10.1016/j.diamond.2025.112836</v>
      </c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  <c r="FS128" s="25"/>
      <c r="FT128" s="25"/>
      <c r="FU128" s="25"/>
      <c r="FV128" s="25"/>
      <c r="FW128" s="25"/>
      <c r="FX128" s="25"/>
      <c r="FY128" s="25"/>
      <c r="FZ128" s="25"/>
      <c r="GA128" s="25"/>
      <c r="GB128" s="25"/>
      <c r="GC128" s="25"/>
      <c r="GD128" s="25"/>
      <c r="GE128" s="25"/>
      <c r="GF128" s="25"/>
      <c r="GG128" s="25"/>
      <c r="GH128" s="25"/>
      <c r="GI128" s="25"/>
      <c r="GJ128" s="25"/>
      <c r="GK128" s="25"/>
      <c r="GL128" s="25"/>
      <c r="GM128" s="25"/>
      <c r="GN128" s="25"/>
      <c r="GO128" s="25"/>
      <c r="GP128" s="25"/>
      <c r="GQ128" s="25"/>
      <c r="GR128" s="25"/>
      <c r="GS128" s="25"/>
      <c r="GT128" s="25"/>
      <c r="GU128" s="25"/>
      <c r="GV128" s="25"/>
      <c r="GW128" s="25"/>
      <c r="GX128" s="25"/>
      <c r="GY128" s="25"/>
      <c r="GZ128" s="25"/>
      <c r="HA128" s="25"/>
      <c r="HB128" s="25"/>
    </row>
    <row r="129" spans="1:215" s="22" customFormat="1" ht="39.6" x14ac:dyDescent="0.3">
      <c r="A129" s="28">
        <v>30</v>
      </c>
      <c r="B129" s="29" t="s">
        <v>222</v>
      </c>
      <c r="C129" s="29" t="s">
        <v>658</v>
      </c>
      <c r="D129" s="29" t="s">
        <v>806</v>
      </c>
      <c r="E129" s="29" t="s">
        <v>814</v>
      </c>
      <c r="F129" s="29" t="s">
        <v>815</v>
      </c>
      <c r="G129" s="29" t="s">
        <v>701</v>
      </c>
      <c r="H129" s="29">
        <v>41</v>
      </c>
      <c r="I129" s="29" t="s">
        <v>129</v>
      </c>
      <c r="J129" s="29" t="s">
        <v>816</v>
      </c>
      <c r="K129" s="29">
        <v>2025</v>
      </c>
      <c r="L129" s="29" t="s">
        <v>129</v>
      </c>
      <c r="M129" s="29" t="s">
        <v>125</v>
      </c>
      <c r="N129" s="29"/>
      <c r="O129" s="29"/>
      <c r="P129" s="29" t="s">
        <v>116</v>
      </c>
      <c r="Q129" s="29"/>
      <c r="R129" s="29" t="s">
        <v>703</v>
      </c>
      <c r="S129" s="29" t="s">
        <v>704</v>
      </c>
      <c r="T129" s="29" t="s">
        <v>94</v>
      </c>
      <c r="U129" s="29" t="str">
        <f>HYPERLINK("http://dx.doi.org/10.1093/jom/ufaf017","http://dx.doi.org/10.1093/jom/ufaf017")</f>
        <v>http://dx.doi.org/10.1093/jom/ufaf017</v>
      </c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</row>
    <row r="130" spans="1:215" s="22" customFormat="1" ht="39.6" x14ac:dyDescent="0.3">
      <c r="A130" s="28">
        <v>31</v>
      </c>
      <c r="B130" s="29" t="s">
        <v>222</v>
      </c>
      <c r="C130" s="29" t="s">
        <v>658</v>
      </c>
      <c r="D130" s="29" t="s">
        <v>817</v>
      </c>
      <c r="E130" s="29" t="s">
        <v>818</v>
      </c>
      <c r="F130" s="29" t="s">
        <v>819</v>
      </c>
      <c r="G130" s="29" t="s">
        <v>820</v>
      </c>
      <c r="H130" s="29">
        <v>37</v>
      </c>
      <c r="I130" s="29">
        <v>10</v>
      </c>
      <c r="J130" s="29">
        <v>103351</v>
      </c>
      <c r="K130" s="29">
        <v>2025</v>
      </c>
      <c r="L130" s="29" t="s">
        <v>621</v>
      </c>
      <c r="M130" s="29" t="s">
        <v>125</v>
      </c>
      <c r="N130" s="29"/>
      <c r="O130" s="29"/>
      <c r="P130" s="29" t="s">
        <v>91</v>
      </c>
      <c r="Q130" s="29"/>
      <c r="R130" s="29" t="s">
        <v>821</v>
      </c>
      <c r="S130" s="29" t="s">
        <v>822</v>
      </c>
      <c r="T130" s="29" t="s">
        <v>94</v>
      </c>
      <c r="U130" s="29" t="str">
        <f>HYPERLINK("http://dx.doi.org/10.1063/5.0293946","http://dx.doi.org/10.1063/5.0293946")</f>
        <v>http://dx.doi.org/10.1063/5.0293946</v>
      </c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</row>
    <row r="131" spans="1:215" s="22" customFormat="1" ht="52.8" x14ac:dyDescent="0.3">
      <c r="A131" s="28">
        <v>32</v>
      </c>
      <c r="B131" s="29" t="s">
        <v>222</v>
      </c>
      <c r="C131" s="29" t="s">
        <v>658</v>
      </c>
      <c r="D131" s="29" t="s">
        <v>823</v>
      </c>
      <c r="E131" s="29" t="s">
        <v>824</v>
      </c>
      <c r="F131" s="29" t="s">
        <v>825</v>
      </c>
      <c r="G131" s="29" t="s">
        <v>826</v>
      </c>
      <c r="H131" s="29">
        <v>181</v>
      </c>
      <c r="I131" s="29" t="s">
        <v>129</v>
      </c>
      <c r="J131" s="29">
        <v>107136</v>
      </c>
      <c r="K131" s="29">
        <v>2025</v>
      </c>
      <c r="L131" s="29" t="s">
        <v>576</v>
      </c>
      <c r="M131" s="29" t="s">
        <v>125</v>
      </c>
      <c r="N131" s="29"/>
      <c r="O131" s="29"/>
      <c r="P131" s="29" t="s">
        <v>149</v>
      </c>
      <c r="Q131" s="29"/>
      <c r="R131" s="29" t="s">
        <v>827</v>
      </c>
      <c r="S131" s="29" t="s">
        <v>828</v>
      </c>
      <c r="T131" s="29" t="s">
        <v>94</v>
      </c>
      <c r="U131" s="29" t="str">
        <f>HYPERLINK("http://dx.doi.org/10.1016/j.compgeo.2025.107136","http://dx.doi.org/10.1016/j.compgeo.2025.107136")</f>
        <v>http://dx.doi.org/10.1016/j.compgeo.2025.107136</v>
      </c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</row>
    <row r="132" spans="1:215" s="22" customFormat="1" ht="39.6" x14ac:dyDescent="0.3">
      <c r="A132" s="28">
        <v>33</v>
      </c>
      <c r="B132" s="19" t="s">
        <v>236</v>
      </c>
      <c r="C132" s="20" t="s">
        <v>752</v>
      </c>
      <c r="D132" s="20" t="s">
        <v>829</v>
      </c>
      <c r="E132" s="20" t="s">
        <v>830</v>
      </c>
      <c r="F132" s="20" t="s">
        <v>831</v>
      </c>
      <c r="G132" s="20" t="s">
        <v>832</v>
      </c>
      <c r="H132" s="20" t="s">
        <v>833</v>
      </c>
      <c r="I132" s="20"/>
      <c r="J132" s="20" t="s">
        <v>834</v>
      </c>
      <c r="K132" s="20" t="s">
        <v>35</v>
      </c>
      <c r="L132" s="20" t="s">
        <v>58</v>
      </c>
      <c r="M132" s="20" t="s">
        <v>319</v>
      </c>
      <c r="N132" s="20"/>
      <c r="O132" s="20" t="s">
        <v>126</v>
      </c>
      <c r="P132" s="20" t="s">
        <v>115</v>
      </c>
      <c r="Q132" s="20"/>
      <c r="R132" s="20" t="s">
        <v>835</v>
      </c>
      <c r="S132" s="20" t="s">
        <v>836</v>
      </c>
      <c r="T132" s="20" t="s">
        <v>41</v>
      </c>
      <c r="U132" s="20" t="s">
        <v>837</v>
      </c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</row>
    <row r="133" spans="1:215" s="22" customFormat="1" ht="64.8" x14ac:dyDescent="0.3">
      <c r="A133" s="28">
        <v>34</v>
      </c>
      <c r="B133" s="19" t="s">
        <v>236</v>
      </c>
      <c r="C133" s="20" t="s">
        <v>752</v>
      </c>
      <c r="D133" s="20" t="s">
        <v>829</v>
      </c>
      <c r="E133" s="20" t="s">
        <v>838</v>
      </c>
      <c r="F133" s="20" t="s">
        <v>839</v>
      </c>
      <c r="G133" s="20" t="s">
        <v>840</v>
      </c>
      <c r="H133" s="20" t="s">
        <v>841</v>
      </c>
      <c r="I133" s="20"/>
      <c r="J133" s="20" t="s">
        <v>842</v>
      </c>
      <c r="K133" s="20" t="s">
        <v>35</v>
      </c>
      <c r="L133" s="20" t="s">
        <v>384</v>
      </c>
      <c r="M133" s="20" t="s">
        <v>319</v>
      </c>
      <c r="N133" s="20"/>
      <c r="O133" s="20" t="s">
        <v>38</v>
      </c>
      <c r="P133" s="20" t="s">
        <v>127</v>
      </c>
      <c r="Q133" s="20"/>
      <c r="R133" s="20" t="s">
        <v>843</v>
      </c>
      <c r="S133" s="20" t="s">
        <v>844</v>
      </c>
      <c r="T133" s="20" t="s">
        <v>41</v>
      </c>
      <c r="U133" s="9" t="s">
        <v>845</v>
      </c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</row>
    <row r="134" spans="1:215" s="22" customFormat="1" ht="52.8" x14ac:dyDescent="0.3">
      <c r="A134" s="28">
        <v>35</v>
      </c>
      <c r="B134" s="29" t="s">
        <v>222</v>
      </c>
      <c r="C134" s="29" t="s">
        <v>658</v>
      </c>
      <c r="D134" s="29" t="s">
        <v>846</v>
      </c>
      <c r="E134" s="29" t="s">
        <v>847</v>
      </c>
      <c r="F134" s="29" t="s">
        <v>848</v>
      </c>
      <c r="G134" s="29" t="s">
        <v>720</v>
      </c>
      <c r="H134" s="29">
        <v>703</v>
      </c>
      <c r="I134" s="29" t="s">
        <v>129</v>
      </c>
      <c r="J134" s="29">
        <v>416978</v>
      </c>
      <c r="K134" s="29">
        <v>2025</v>
      </c>
      <c r="L134" s="29" t="s">
        <v>354</v>
      </c>
      <c r="M134" s="29" t="s">
        <v>125</v>
      </c>
      <c r="N134" s="29"/>
      <c r="O134" s="29"/>
      <c r="P134" s="29" t="s">
        <v>158</v>
      </c>
      <c r="Q134" s="29"/>
      <c r="R134" s="29" t="s">
        <v>721</v>
      </c>
      <c r="S134" s="29" t="s">
        <v>722</v>
      </c>
      <c r="T134" s="29" t="s">
        <v>94</v>
      </c>
      <c r="U134" s="29" t="str">
        <f>HYPERLINK("http://dx.doi.org/10.1016/j.physb.2025.416978","http://dx.doi.org/10.1016/j.physb.2025.416978")</f>
        <v>http://dx.doi.org/10.1016/j.physb.2025.416978</v>
      </c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</row>
    <row r="135" spans="1:215" s="22" customFormat="1" ht="52.8" x14ac:dyDescent="0.3">
      <c r="A135" s="28">
        <v>36</v>
      </c>
      <c r="B135" s="29" t="s">
        <v>222</v>
      </c>
      <c r="C135" s="29" t="s">
        <v>658</v>
      </c>
      <c r="D135" s="29" t="s">
        <v>849</v>
      </c>
      <c r="E135" s="29" t="s">
        <v>850</v>
      </c>
      <c r="F135" s="29" t="s">
        <v>851</v>
      </c>
      <c r="G135" s="29" t="s">
        <v>852</v>
      </c>
      <c r="H135" s="29">
        <v>14</v>
      </c>
      <c r="I135" s="29" t="s">
        <v>129</v>
      </c>
      <c r="J135" s="29" t="s">
        <v>853</v>
      </c>
      <c r="K135" s="29">
        <v>2025</v>
      </c>
      <c r="L135" s="29" t="s">
        <v>129</v>
      </c>
      <c r="M135" s="29" t="s">
        <v>125</v>
      </c>
      <c r="N135" s="29"/>
      <c r="O135" s="29"/>
      <c r="P135" s="29" t="s">
        <v>116</v>
      </c>
      <c r="Q135" s="29"/>
      <c r="R135" s="29" t="s">
        <v>854</v>
      </c>
      <c r="S135" s="29" t="s">
        <v>129</v>
      </c>
      <c r="T135" s="29" t="s">
        <v>94</v>
      </c>
      <c r="U135" s="29" t="str">
        <f>HYPERLINK("http://dx.doi.org/10.1093/gigascience/giaf120","http://dx.doi.org/10.1093/gigascience/giaf120")</f>
        <v>http://dx.doi.org/10.1093/gigascience/giaf120</v>
      </c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</row>
    <row r="136" spans="1:215" s="22" customFormat="1" ht="52.8" x14ac:dyDescent="0.3">
      <c r="A136" s="28">
        <v>37</v>
      </c>
      <c r="B136" s="29" t="s">
        <v>222</v>
      </c>
      <c r="C136" s="29" t="s">
        <v>658</v>
      </c>
      <c r="D136" s="29" t="s">
        <v>855</v>
      </c>
      <c r="E136" s="29" t="s">
        <v>856</v>
      </c>
      <c r="F136" s="29" t="s">
        <v>857</v>
      </c>
      <c r="G136" s="29" t="s">
        <v>858</v>
      </c>
      <c r="H136" s="29">
        <v>14</v>
      </c>
      <c r="I136" s="29">
        <v>20</v>
      </c>
      <c r="J136" s="29">
        <v>3219</v>
      </c>
      <c r="K136" s="29">
        <v>2025</v>
      </c>
      <c r="L136" s="29" t="s">
        <v>859</v>
      </c>
      <c r="M136" s="29" t="s">
        <v>125</v>
      </c>
      <c r="N136" s="29"/>
      <c r="O136" s="29"/>
      <c r="P136" s="29" t="s">
        <v>128</v>
      </c>
      <c r="Q136" s="29"/>
      <c r="R136" s="29" t="s">
        <v>860</v>
      </c>
      <c r="S136" s="29" t="s">
        <v>129</v>
      </c>
      <c r="T136" s="29" t="s">
        <v>94</v>
      </c>
      <c r="U136" s="29" t="str">
        <f>HYPERLINK("http://dx.doi.org/10.3390/plants14203219","http://dx.doi.org/10.3390/plants14203219")</f>
        <v>http://dx.doi.org/10.3390/plants14203219</v>
      </c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</row>
    <row r="137" spans="1:215" s="17" customFormat="1" ht="21" x14ac:dyDescent="0.3">
      <c r="A137" s="11"/>
      <c r="B137" s="12"/>
      <c r="C137" s="13" t="s">
        <v>861</v>
      </c>
      <c r="D137" s="12"/>
      <c r="E137" s="12"/>
      <c r="F137" s="14" t="s">
        <v>862</v>
      </c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5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  <c r="GB137" s="16"/>
      <c r="GC137" s="16"/>
      <c r="GD137" s="16"/>
      <c r="GE137" s="16"/>
      <c r="GF137" s="16"/>
      <c r="GG137" s="16"/>
      <c r="GH137" s="16"/>
      <c r="GI137" s="16"/>
      <c r="GJ137" s="16"/>
      <c r="GK137" s="16"/>
      <c r="GL137" s="16"/>
      <c r="GM137" s="16"/>
      <c r="GN137" s="16"/>
      <c r="GO137" s="16"/>
      <c r="GP137" s="16"/>
      <c r="GQ137" s="16"/>
      <c r="GR137" s="16"/>
      <c r="GS137" s="16"/>
      <c r="GT137" s="16"/>
      <c r="GU137" s="16"/>
      <c r="GV137" s="16"/>
      <c r="GW137" s="16"/>
      <c r="GX137" s="16"/>
      <c r="GY137" s="16"/>
      <c r="GZ137" s="16"/>
      <c r="HA137" s="16"/>
      <c r="HB137" s="16"/>
      <c r="HC137" s="16"/>
      <c r="HD137" s="16"/>
      <c r="HE137" s="16"/>
      <c r="HF137" s="16"/>
      <c r="HG137" s="16"/>
    </row>
    <row r="138" spans="1:215" ht="66" x14ac:dyDescent="0.3">
      <c r="A138" s="28">
        <v>1</v>
      </c>
      <c r="B138" s="29" t="s">
        <v>222</v>
      </c>
      <c r="C138" s="29" t="s">
        <v>863</v>
      </c>
      <c r="D138" s="29" t="s">
        <v>864</v>
      </c>
      <c r="E138" s="29" t="s">
        <v>865</v>
      </c>
      <c r="F138" s="29" t="s">
        <v>866</v>
      </c>
      <c r="G138" s="29" t="s">
        <v>867</v>
      </c>
      <c r="H138" s="29">
        <v>15</v>
      </c>
      <c r="I138" s="29">
        <v>1</v>
      </c>
      <c r="J138" s="29">
        <v>42239</v>
      </c>
      <c r="K138" s="29">
        <v>2025</v>
      </c>
      <c r="L138" s="29" t="s">
        <v>868</v>
      </c>
      <c r="M138" s="29" t="s">
        <v>125</v>
      </c>
      <c r="N138" s="29"/>
      <c r="O138" s="29"/>
      <c r="P138" s="29" t="s">
        <v>869</v>
      </c>
      <c r="Q138" s="29"/>
      <c r="R138" s="29" t="s">
        <v>870</v>
      </c>
      <c r="S138" s="29" t="s">
        <v>129</v>
      </c>
      <c r="T138" s="29" t="s">
        <v>94</v>
      </c>
      <c r="U138" s="29" t="str">
        <f>HYPERLINK("http://dx.doi.org/10.1038/s41598-025-26355-9","http://dx.doi.org/10.1038/s41598-025-26355-9")</f>
        <v>http://dx.doi.org/10.1038/s41598-025-26355-9</v>
      </c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</row>
    <row r="139" spans="1:215" s="22" customFormat="1" ht="52.8" x14ac:dyDescent="0.3">
      <c r="A139" s="28">
        <v>2</v>
      </c>
      <c r="B139" s="29" t="s">
        <v>222</v>
      </c>
      <c r="C139" s="29" t="s">
        <v>863</v>
      </c>
      <c r="D139" s="29" t="s">
        <v>871</v>
      </c>
      <c r="E139" s="29" t="s">
        <v>872</v>
      </c>
      <c r="F139" s="29" t="s">
        <v>873</v>
      </c>
      <c r="G139" s="29" t="s">
        <v>874</v>
      </c>
      <c r="H139" s="29">
        <v>197</v>
      </c>
      <c r="I139" s="29">
        <v>8</v>
      </c>
      <c r="J139" s="29">
        <v>954</v>
      </c>
      <c r="K139" s="29">
        <v>2025</v>
      </c>
      <c r="L139" s="29" t="s">
        <v>875</v>
      </c>
      <c r="M139" s="29" t="s">
        <v>125</v>
      </c>
      <c r="N139" s="29"/>
      <c r="O139" s="29"/>
      <c r="P139" s="29" t="s">
        <v>385</v>
      </c>
      <c r="Q139" s="29"/>
      <c r="R139" s="29" t="s">
        <v>876</v>
      </c>
      <c r="S139" s="29" t="s">
        <v>877</v>
      </c>
      <c r="T139" s="29" t="s">
        <v>94</v>
      </c>
      <c r="U139" s="29" t="str">
        <f>HYPERLINK("http://dx.doi.org/10.1007/s10661-025-14424-5","http://dx.doi.org/10.1007/s10661-025-14424-5")</f>
        <v>http://dx.doi.org/10.1007/s10661-025-14424-5</v>
      </c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</row>
    <row r="140" spans="1:215" s="22" customFormat="1" ht="52.8" x14ac:dyDescent="0.3">
      <c r="A140" s="28">
        <v>3</v>
      </c>
      <c r="B140" s="29" t="s">
        <v>222</v>
      </c>
      <c r="C140" s="29" t="s">
        <v>863</v>
      </c>
      <c r="D140" s="29" t="s">
        <v>871</v>
      </c>
      <c r="E140" s="29" t="s">
        <v>878</v>
      </c>
      <c r="F140" s="29" t="s">
        <v>879</v>
      </c>
      <c r="G140" s="29" t="s">
        <v>880</v>
      </c>
      <c r="H140" s="29">
        <v>274</v>
      </c>
      <c r="I140" s="29" t="s">
        <v>129</v>
      </c>
      <c r="J140" s="29">
        <v>106592</v>
      </c>
      <c r="K140" s="29">
        <v>2025</v>
      </c>
      <c r="L140" s="29" t="s">
        <v>462</v>
      </c>
      <c r="M140" s="29" t="s">
        <v>125</v>
      </c>
      <c r="N140" s="29"/>
      <c r="O140" s="29"/>
      <c r="P140" s="29" t="s">
        <v>149</v>
      </c>
      <c r="Q140" s="29"/>
      <c r="R140" s="29" t="s">
        <v>881</v>
      </c>
      <c r="S140" s="29" t="s">
        <v>882</v>
      </c>
      <c r="T140" s="29" t="s">
        <v>94</v>
      </c>
      <c r="U140" s="29" t="str">
        <f>HYPERLINK("http://dx.doi.org/10.1016/j.jastp.2025.106592","http://dx.doi.org/10.1016/j.jastp.2025.106592")</f>
        <v>http://dx.doi.org/10.1016/j.jastp.2025.106592</v>
      </c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25"/>
      <c r="EB140" s="25"/>
      <c r="EC140" s="25"/>
      <c r="ED140" s="25"/>
      <c r="EE140" s="25"/>
      <c r="EF140" s="25"/>
      <c r="EG140" s="25"/>
      <c r="EH140" s="25"/>
      <c r="EI140" s="25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  <c r="EU140" s="25"/>
      <c r="EV140" s="25"/>
      <c r="EW140" s="25"/>
      <c r="EX140" s="25"/>
      <c r="EY140" s="25"/>
      <c r="EZ140" s="25"/>
      <c r="FA140" s="25"/>
      <c r="FB140" s="25"/>
      <c r="FC140" s="25"/>
      <c r="FD140" s="25"/>
      <c r="FE140" s="25"/>
      <c r="FF140" s="25"/>
      <c r="FG140" s="25"/>
      <c r="FH140" s="25"/>
      <c r="FI140" s="25"/>
      <c r="FJ140" s="25"/>
      <c r="FK140" s="25"/>
      <c r="FL140" s="25"/>
      <c r="FM140" s="25"/>
      <c r="FN140" s="25"/>
      <c r="FO140" s="25"/>
      <c r="FP140" s="25"/>
      <c r="FQ140" s="25"/>
      <c r="FR140" s="25"/>
      <c r="FS140" s="25"/>
      <c r="FT140" s="25"/>
      <c r="FU140" s="25"/>
      <c r="FV140" s="25"/>
      <c r="FW140" s="25"/>
      <c r="FX140" s="25"/>
      <c r="FY140" s="25"/>
      <c r="FZ140" s="25"/>
      <c r="GA140" s="25"/>
      <c r="GB140" s="25"/>
      <c r="GC140" s="25"/>
      <c r="GD140" s="25"/>
      <c r="GE140" s="25"/>
      <c r="GF140" s="25"/>
      <c r="GG140" s="25"/>
      <c r="GH140" s="25"/>
      <c r="GI140" s="25"/>
      <c r="GJ140" s="25"/>
      <c r="GK140" s="25"/>
      <c r="GL140" s="25"/>
      <c r="GM140" s="25"/>
      <c r="GN140" s="25"/>
      <c r="GO140" s="25"/>
      <c r="GP140" s="25"/>
      <c r="GQ140" s="25"/>
      <c r="GR140" s="25"/>
      <c r="GS140" s="25"/>
      <c r="GT140" s="25"/>
      <c r="GU140" s="25"/>
      <c r="GV140" s="25"/>
      <c r="GW140" s="25"/>
      <c r="GX140" s="25"/>
      <c r="GY140" s="25"/>
      <c r="GZ140" s="25"/>
      <c r="HA140" s="25"/>
      <c r="HB140" s="25"/>
    </row>
    <row r="141" spans="1:215" ht="52.8" x14ac:dyDescent="0.3">
      <c r="A141" s="28">
        <v>4</v>
      </c>
      <c r="B141" s="19" t="s">
        <v>236</v>
      </c>
      <c r="C141" s="20" t="s">
        <v>883</v>
      </c>
      <c r="D141" s="20" t="s">
        <v>884</v>
      </c>
      <c r="E141" s="20" t="s">
        <v>885</v>
      </c>
      <c r="F141" s="20" t="s">
        <v>886</v>
      </c>
      <c r="G141" s="20" t="s">
        <v>887</v>
      </c>
      <c r="H141" s="20" t="s">
        <v>888</v>
      </c>
      <c r="I141" s="20"/>
      <c r="J141" s="20" t="s">
        <v>889</v>
      </c>
      <c r="K141" s="20" t="s">
        <v>35</v>
      </c>
      <c r="L141" s="20" t="s">
        <v>384</v>
      </c>
      <c r="M141" s="20" t="s">
        <v>319</v>
      </c>
      <c r="N141" s="20"/>
      <c r="O141" s="20" t="s">
        <v>38</v>
      </c>
      <c r="P141" s="20" t="s">
        <v>127</v>
      </c>
      <c r="Q141" s="20"/>
      <c r="R141" s="20" t="s">
        <v>890</v>
      </c>
      <c r="S141" s="20" t="s">
        <v>891</v>
      </c>
      <c r="T141" s="20" t="s">
        <v>41</v>
      </c>
      <c r="U141" s="47" t="s">
        <v>892</v>
      </c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  <c r="FN141" s="25"/>
      <c r="FO141" s="25"/>
      <c r="FP141" s="25"/>
      <c r="FQ141" s="25"/>
      <c r="FR141" s="25"/>
      <c r="FS141" s="25"/>
      <c r="FT141" s="25"/>
      <c r="FU141" s="25"/>
      <c r="FV141" s="25"/>
      <c r="FW141" s="25"/>
      <c r="FX141" s="25"/>
      <c r="FY141" s="25"/>
      <c r="FZ141" s="25"/>
      <c r="GA141" s="25"/>
      <c r="GB141" s="25"/>
      <c r="GC141" s="25"/>
      <c r="GD141" s="25"/>
      <c r="GE141" s="25"/>
      <c r="GF141" s="25"/>
      <c r="GG141" s="25"/>
      <c r="GH141" s="25"/>
      <c r="GI141" s="25"/>
      <c r="GJ141" s="25"/>
      <c r="GK141" s="25"/>
      <c r="GL141" s="25"/>
      <c r="GM141" s="25"/>
      <c r="GN141" s="25"/>
      <c r="GO141" s="25"/>
      <c r="GP141" s="25"/>
      <c r="GQ141" s="25"/>
      <c r="GR141" s="25"/>
      <c r="GS141" s="25"/>
      <c r="GT141" s="25"/>
      <c r="GU141" s="25"/>
      <c r="GV141" s="25"/>
      <c r="GW141" s="25"/>
      <c r="GX141" s="25"/>
      <c r="GY141" s="25"/>
      <c r="GZ141" s="25"/>
      <c r="HA141" s="25"/>
      <c r="HB141" s="25"/>
    </row>
    <row r="142" spans="1:215" s="22" customFormat="1" ht="52.8" x14ac:dyDescent="0.3">
      <c r="A142" s="28">
        <v>5</v>
      </c>
      <c r="B142" s="29" t="s">
        <v>222</v>
      </c>
      <c r="C142" s="29" t="s">
        <v>863</v>
      </c>
      <c r="D142" s="29" t="s">
        <v>893</v>
      </c>
      <c r="E142" s="29" t="s">
        <v>894</v>
      </c>
      <c r="F142" s="29" t="s">
        <v>895</v>
      </c>
      <c r="G142" s="29" t="s">
        <v>896</v>
      </c>
      <c r="H142" s="29">
        <v>149</v>
      </c>
      <c r="I142" s="29" t="s">
        <v>129</v>
      </c>
      <c r="J142" s="29" t="s">
        <v>897</v>
      </c>
      <c r="K142" s="29">
        <v>2025</v>
      </c>
      <c r="L142" s="29" t="s">
        <v>898</v>
      </c>
      <c r="M142" s="29" t="s">
        <v>125</v>
      </c>
      <c r="N142" s="29"/>
      <c r="O142" s="29"/>
      <c r="P142" s="29" t="s">
        <v>899</v>
      </c>
      <c r="Q142" s="29"/>
      <c r="R142" s="29" t="s">
        <v>900</v>
      </c>
      <c r="S142" s="29" t="s">
        <v>901</v>
      </c>
      <c r="T142" s="29" t="s">
        <v>94</v>
      </c>
      <c r="U142" s="29" t="str">
        <f>HYPERLINK("http://dx.doi.org/10.1016/j.jiec.2025.02.042","http://dx.doi.org/10.1016/j.jiec.2025.02.042")</f>
        <v>http://dx.doi.org/10.1016/j.jiec.2025.02.042</v>
      </c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25"/>
      <c r="EZ142" s="25"/>
      <c r="FA142" s="25"/>
      <c r="FB142" s="25"/>
      <c r="FC142" s="25"/>
      <c r="FD142" s="25"/>
      <c r="FE142" s="25"/>
      <c r="FF142" s="25"/>
      <c r="FG142" s="25"/>
      <c r="FH142" s="25"/>
      <c r="FI142" s="25"/>
      <c r="FJ142" s="25"/>
      <c r="FK142" s="25"/>
      <c r="FL142" s="25"/>
      <c r="FM142" s="25"/>
      <c r="FN142" s="25"/>
      <c r="FO142" s="25"/>
      <c r="FP142" s="25"/>
      <c r="FQ142" s="25"/>
      <c r="FR142" s="25"/>
      <c r="FS142" s="25"/>
      <c r="FT142" s="25"/>
      <c r="FU142" s="25"/>
      <c r="FV142" s="25"/>
      <c r="FW142" s="25"/>
      <c r="FX142" s="25"/>
      <c r="FY142" s="25"/>
      <c r="FZ142" s="25"/>
      <c r="GA142" s="25"/>
      <c r="GB142" s="25"/>
      <c r="GC142" s="25"/>
      <c r="GD142" s="25"/>
      <c r="GE142" s="25"/>
      <c r="GF142" s="25"/>
      <c r="GG142" s="25"/>
      <c r="GH142" s="25"/>
      <c r="GI142" s="25"/>
      <c r="GJ142" s="25"/>
      <c r="GK142" s="25"/>
      <c r="GL142" s="25"/>
      <c r="GM142" s="25"/>
      <c r="GN142" s="25"/>
      <c r="GO142" s="25"/>
      <c r="GP142" s="25"/>
      <c r="GQ142" s="25"/>
      <c r="GR142" s="25"/>
      <c r="GS142" s="25"/>
      <c r="GT142" s="25"/>
      <c r="GU142" s="25"/>
      <c r="GV142" s="25"/>
      <c r="GW142" s="25"/>
      <c r="GX142" s="25"/>
      <c r="GY142" s="25"/>
      <c r="GZ142" s="25"/>
      <c r="HA142" s="25"/>
      <c r="HB142" s="25"/>
    </row>
    <row r="143" spans="1:215" s="22" customFormat="1" ht="52.8" x14ac:dyDescent="0.3">
      <c r="A143" s="28">
        <v>6</v>
      </c>
      <c r="B143" s="29" t="s">
        <v>222</v>
      </c>
      <c r="C143" s="29" t="s">
        <v>863</v>
      </c>
      <c r="D143" s="29" t="s">
        <v>893</v>
      </c>
      <c r="E143" s="29" t="s">
        <v>902</v>
      </c>
      <c r="F143" s="29" t="s">
        <v>903</v>
      </c>
      <c r="G143" s="29" t="s">
        <v>904</v>
      </c>
      <c r="H143" s="29">
        <v>13</v>
      </c>
      <c r="I143" s="29">
        <v>3</v>
      </c>
      <c r="J143" s="29">
        <v>117063</v>
      </c>
      <c r="K143" s="29">
        <v>2025</v>
      </c>
      <c r="L143" s="29" t="s">
        <v>348</v>
      </c>
      <c r="M143" s="29" t="s">
        <v>125</v>
      </c>
      <c r="N143" s="29"/>
      <c r="O143" s="20" t="s">
        <v>38</v>
      </c>
      <c r="P143" s="29" t="s">
        <v>149</v>
      </c>
      <c r="Q143" s="29"/>
      <c r="R143" s="29" t="s">
        <v>905</v>
      </c>
      <c r="S143" s="29" t="s">
        <v>906</v>
      </c>
      <c r="T143" s="29" t="s">
        <v>94</v>
      </c>
      <c r="U143" s="29" t="str">
        <f>HYPERLINK("http://dx.doi.org/10.1016/j.jece.2025.117063","http://dx.doi.org/10.1016/j.jece.2025.117063")</f>
        <v>http://dx.doi.org/10.1016/j.jece.2025.117063</v>
      </c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  <c r="EU143" s="25"/>
      <c r="EV143" s="25"/>
      <c r="EW143" s="25"/>
      <c r="EX143" s="25"/>
      <c r="EY143" s="25"/>
      <c r="EZ143" s="25"/>
      <c r="FA143" s="25"/>
      <c r="FB143" s="25"/>
      <c r="FC143" s="25"/>
      <c r="FD143" s="25"/>
      <c r="FE143" s="25"/>
      <c r="FF143" s="25"/>
      <c r="FG143" s="25"/>
      <c r="FH143" s="25"/>
      <c r="FI143" s="25"/>
      <c r="FJ143" s="25"/>
      <c r="FK143" s="25"/>
      <c r="FL143" s="25"/>
      <c r="FM143" s="25"/>
      <c r="FN143" s="25"/>
      <c r="FO143" s="25"/>
      <c r="FP143" s="25"/>
      <c r="FQ143" s="25"/>
      <c r="FR143" s="25"/>
      <c r="FS143" s="25"/>
      <c r="FT143" s="25"/>
      <c r="FU143" s="25"/>
      <c r="FV143" s="25"/>
      <c r="FW143" s="25"/>
      <c r="FX143" s="25"/>
      <c r="FY143" s="25"/>
      <c r="FZ143" s="25"/>
      <c r="GA143" s="25"/>
      <c r="GB143" s="25"/>
      <c r="GC143" s="25"/>
      <c r="GD143" s="25"/>
      <c r="GE143" s="25"/>
      <c r="GF143" s="25"/>
      <c r="GG143" s="25"/>
      <c r="GH143" s="25"/>
      <c r="GI143" s="25"/>
      <c r="GJ143" s="25"/>
      <c r="GK143" s="25"/>
      <c r="GL143" s="25"/>
      <c r="GM143" s="25"/>
      <c r="GN143" s="25"/>
      <c r="GO143" s="25"/>
      <c r="GP143" s="25"/>
      <c r="GQ143" s="25"/>
      <c r="GR143" s="25"/>
      <c r="GS143" s="25"/>
      <c r="GT143" s="25"/>
      <c r="GU143" s="25"/>
      <c r="GV143" s="25"/>
      <c r="GW143" s="25"/>
      <c r="GX143" s="25"/>
      <c r="GY143" s="25"/>
      <c r="GZ143" s="25"/>
      <c r="HA143" s="25"/>
      <c r="HB143" s="25"/>
    </row>
    <row r="144" spans="1:215" s="22" customFormat="1" ht="39.6" x14ac:dyDescent="0.3">
      <c r="A144" s="28">
        <v>7</v>
      </c>
      <c r="B144" s="29" t="s">
        <v>222</v>
      </c>
      <c r="C144" s="29" t="s">
        <v>863</v>
      </c>
      <c r="D144" s="29" t="s">
        <v>893</v>
      </c>
      <c r="E144" s="29" t="s">
        <v>907</v>
      </c>
      <c r="F144" s="29" t="s">
        <v>908</v>
      </c>
      <c r="G144" s="29" t="s">
        <v>909</v>
      </c>
      <c r="H144" s="29">
        <v>15</v>
      </c>
      <c r="I144" s="29">
        <v>6</v>
      </c>
      <c r="J144" s="29" t="s">
        <v>910</v>
      </c>
      <c r="K144" s="29">
        <v>2025</v>
      </c>
      <c r="L144" s="29" t="s">
        <v>689</v>
      </c>
      <c r="M144" s="29" t="s">
        <v>125</v>
      </c>
      <c r="N144" s="29"/>
      <c r="O144" s="29"/>
      <c r="P144" s="29" t="s">
        <v>149</v>
      </c>
      <c r="Q144" s="29"/>
      <c r="R144" s="29" t="s">
        <v>911</v>
      </c>
      <c r="S144" s="29" t="s">
        <v>912</v>
      </c>
      <c r="T144" s="29" t="s">
        <v>94</v>
      </c>
      <c r="U144" s="29" t="str">
        <f>HYPERLINK("http://dx.doi.org/10.1039/d4cy01473a","http://dx.doi.org/10.1039/d4cy01473a")</f>
        <v>http://dx.doi.org/10.1039/d4cy01473a</v>
      </c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25"/>
      <c r="EZ144" s="25"/>
      <c r="FA144" s="25"/>
      <c r="FB144" s="25"/>
      <c r="FC144" s="25"/>
      <c r="FD144" s="25"/>
      <c r="FE144" s="25"/>
      <c r="FF144" s="25"/>
      <c r="FG144" s="25"/>
      <c r="FH144" s="25"/>
      <c r="FI144" s="25"/>
      <c r="FJ144" s="25"/>
      <c r="FK144" s="25"/>
      <c r="FL144" s="25"/>
      <c r="FM144" s="25"/>
      <c r="FN144" s="25"/>
      <c r="FO144" s="25"/>
      <c r="FP144" s="25"/>
      <c r="FQ144" s="25"/>
      <c r="FR144" s="25"/>
      <c r="FS144" s="25"/>
      <c r="FT144" s="25"/>
      <c r="FU144" s="25"/>
      <c r="FV144" s="25"/>
      <c r="FW144" s="25"/>
      <c r="FX144" s="25"/>
      <c r="FY144" s="25"/>
      <c r="FZ144" s="25"/>
      <c r="GA144" s="25"/>
      <c r="GB144" s="25"/>
      <c r="GC144" s="25"/>
      <c r="GD144" s="25"/>
      <c r="GE144" s="25"/>
      <c r="GF144" s="25"/>
      <c r="GG144" s="25"/>
      <c r="GH144" s="25"/>
      <c r="GI144" s="25"/>
      <c r="GJ144" s="25"/>
      <c r="GK144" s="25"/>
      <c r="GL144" s="25"/>
      <c r="GM144" s="25"/>
      <c r="GN144" s="25"/>
      <c r="GO144" s="25"/>
      <c r="GP144" s="25"/>
      <c r="GQ144" s="25"/>
      <c r="GR144" s="25"/>
      <c r="GS144" s="25"/>
      <c r="GT144" s="25"/>
      <c r="GU144" s="25"/>
      <c r="GV144" s="25"/>
      <c r="GW144" s="25"/>
      <c r="GX144" s="25"/>
      <c r="GY144" s="25"/>
      <c r="GZ144" s="25"/>
      <c r="HA144" s="25"/>
      <c r="HB144" s="25"/>
    </row>
    <row r="145" spans="1:215" s="22" customFormat="1" ht="66" x14ac:dyDescent="0.3">
      <c r="A145" s="28">
        <v>8</v>
      </c>
      <c r="B145" s="29" t="s">
        <v>222</v>
      </c>
      <c r="C145" s="29" t="s">
        <v>863</v>
      </c>
      <c r="D145" s="29" t="s">
        <v>913</v>
      </c>
      <c r="E145" s="29" t="s">
        <v>914</v>
      </c>
      <c r="F145" s="29" t="s">
        <v>915</v>
      </c>
      <c r="G145" s="29" t="s">
        <v>916</v>
      </c>
      <c r="H145" s="29">
        <v>286</v>
      </c>
      <c r="I145" s="29" t="s">
        <v>129</v>
      </c>
      <c r="J145" s="29">
        <v>124244</v>
      </c>
      <c r="K145" s="29">
        <v>2025</v>
      </c>
      <c r="L145" s="29" t="s">
        <v>917</v>
      </c>
      <c r="M145" s="29" t="s">
        <v>125</v>
      </c>
      <c r="N145" s="29"/>
      <c r="O145" s="29"/>
      <c r="P145" s="29" t="s">
        <v>149</v>
      </c>
      <c r="Q145" s="29"/>
      <c r="R145" s="29" t="s">
        <v>918</v>
      </c>
      <c r="S145" s="29" t="s">
        <v>919</v>
      </c>
      <c r="T145" s="29" t="s">
        <v>94</v>
      </c>
      <c r="U145" s="29" t="str">
        <f>HYPERLINK("http://dx.doi.org/10.1016/j.watres.2025.124244","http://dx.doi.org/10.1016/j.watres.2025.124244")</f>
        <v>http://dx.doi.org/10.1016/j.watres.2025.124244</v>
      </c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25"/>
      <c r="EZ145" s="25"/>
      <c r="FA145" s="25"/>
      <c r="FB145" s="25"/>
      <c r="FC145" s="25"/>
      <c r="FD145" s="25"/>
      <c r="FE145" s="25"/>
      <c r="FF145" s="25"/>
      <c r="FG145" s="25"/>
      <c r="FH145" s="25"/>
      <c r="FI145" s="25"/>
      <c r="FJ145" s="25"/>
      <c r="FK145" s="25"/>
      <c r="FL145" s="25"/>
      <c r="FM145" s="25"/>
      <c r="FN145" s="25"/>
      <c r="FO145" s="25"/>
      <c r="FP145" s="25"/>
      <c r="FQ145" s="25"/>
      <c r="FR145" s="25"/>
      <c r="FS145" s="25"/>
      <c r="FT145" s="25"/>
      <c r="FU145" s="25"/>
      <c r="FV145" s="25"/>
      <c r="FW145" s="25"/>
      <c r="FX145" s="25"/>
      <c r="FY145" s="25"/>
      <c r="FZ145" s="25"/>
      <c r="GA145" s="25"/>
      <c r="GB145" s="25"/>
      <c r="GC145" s="25"/>
      <c r="GD145" s="25"/>
      <c r="GE145" s="25"/>
      <c r="GF145" s="25"/>
      <c r="GG145" s="25"/>
      <c r="GH145" s="25"/>
      <c r="GI145" s="25"/>
      <c r="GJ145" s="25"/>
      <c r="GK145" s="25"/>
      <c r="GL145" s="25"/>
      <c r="GM145" s="25"/>
      <c r="GN145" s="25"/>
      <c r="GO145" s="25"/>
      <c r="GP145" s="25"/>
      <c r="GQ145" s="25"/>
      <c r="GR145" s="25"/>
      <c r="GS145" s="25"/>
      <c r="GT145" s="25"/>
      <c r="GU145" s="25"/>
      <c r="GV145" s="25"/>
      <c r="GW145" s="25"/>
      <c r="GX145" s="25"/>
      <c r="GY145" s="25"/>
      <c r="GZ145" s="25"/>
      <c r="HA145" s="25"/>
      <c r="HB145" s="25"/>
    </row>
    <row r="146" spans="1:215" s="22" customFormat="1" ht="52.8" x14ac:dyDescent="0.3">
      <c r="A146" s="28">
        <v>9</v>
      </c>
      <c r="B146" s="29" t="s">
        <v>222</v>
      </c>
      <c r="C146" s="29" t="s">
        <v>863</v>
      </c>
      <c r="D146" s="29" t="s">
        <v>920</v>
      </c>
      <c r="E146" s="29" t="s">
        <v>921</v>
      </c>
      <c r="F146" s="29" t="s">
        <v>922</v>
      </c>
      <c r="G146" s="29" t="s">
        <v>923</v>
      </c>
      <c r="H146" s="29">
        <v>524</v>
      </c>
      <c r="I146" s="29" t="s">
        <v>129</v>
      </c>
      <c r="J146" s="29">
        <v>168977</v>
      </c>
      <c r="K146" s="29">
        <v>2025</v>
      </c>
      <c r="L146" s="29" t="s">
        <v>803</v>
      </c>
      <c r="M146" s="29" t="s">
        <v>125</v>
      </c>
      <c r="N146" s="29"/>
      <c r="O146" s="29"/>
      <c r="P146" s="29" t="s">
        <v>128</v>
      </c>
      <c r="Q146" s="29"/>
      <c r="R146" s="29" t="s">
        <v>924</v>
      </c>
      <c r="S146" s="29" t="s">
        <v>925</v>
      </c>
      <c r="T146" s="29" t="s">
        <v>94</v>
      </c>
      <c r="U146" s="29" t="str">
        <f>HYPERLINK("http://dx.doi.org/10.1016/j.cej.2025.168977","http://dx.doi.org/10.1016/j.cej.2025.168977")</f>
        <v>http://dx.doi.org/10.1016/j.cej.2025.168977</v>
      </c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25"/>
      <c r="EZ146" s="25"/>
      <c r="FA146" s="25"/>
      <c r="FB146" s="25"/>
      <c r="FC146" s="25"/>
      <c r="FD146" s="25"/>
      <c r="FE146" s="25"/>
      <c r="FF146" s="25"/>
      <c r="FG146" s="25"/>
      <c r="FH146" s="25"/>
      <c r="FI146" s="25"/>
      <c r="FJ146" s="25"/>
      <c r="FK146" s="25"/>
      <c r="FL146" s="25"/>
      <c r="FM146" s="25"/>
      <c r="FN146" s="25"/>
      <c r="FO146" s="25"/>
      <c r="FP146" s="25"/>
      <c r="FQ146" s="25"/>
      <c r="FR146" s="25"/>
      <c r="FS146" s="25"/>
      <c r="FT146" s="25"/>
      <c r="FU146" s="25"/>
      <c r="FV146" s="25"/>
      <c r="FW146" s="25"/>
      <c r="FX146" s="25"/>
      <c r="FY146" s="25"/>
      <c r="FZ146" s="25"/>
      <c r="GA146" s="25"/>
      <c r="GB146" s="25"/>
      <c r="GC146" s="25"/>
      <c r="GD146" s="25"/>
      <c r="GE146" s="25"/>
      <c r="GF146" s="25"/>
      <c r="GG146" s="25"/>
      <c r="GH146" s="25"/>
      <c r="GI146" s="25"/>
      <c r="GJ146" s="25"/>
      <c r="GK146" s="25"/>
      <c r="GL146" s="25"/>
      <c r="GM146" s="25"/>
      <c r="GN146" s="25"/>
      <c r="GO146" s="25"/>
      <c r="GP146" s="25"/>
      <c r="GQ146" s="25"/>
      <c r="GR146" s="25"/>
      <c r="GS146" s="25"/>
      <c r="GT146" s="25"/>
      <c r="GU146" s="25"/>
      <c r="GV146" s="25"/>
      <c r="GW146" s="25"/>
      <c r="GX146" s="25"/>
      <c r="GY146" s="25"/>
      <c r="GZ146" s="25"/>
      <c r="HA146" s="25"/>
      <c r="HB146" s="25"/>
    </row>
    <row r="147" spans="1:215" s="17" customFormat="1" ht="21" x14ac:dyDescent="0.3">
      <c r="A147" s="11"/>
      <c r="B147" s="12"/>
      <c r="C147" s="13" t="s">
        <v>926</v>
      </c>
      <c r="D147" s="12"/>
      <c r="E147" s="12"/>
      <c r="F147" s="14" t="s">
        <v>927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5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  <c r="GB147" s="16"/>
      <c r="GC147" s="16"/>
      <c r="GD147" s="16"/>
      <c r="GE147" s="16"/>
      <c r="GF147" s="16"/>
      <c r="GG147" s="16"/>
      <c r="GH147" s="16"/>
      <c r="GI147" s="16"/>
      <c r="GJ147" s="16"/>
      <c r="GK147" s="16"/>
      <c r="GL147" s="16"/>
      <c r="GM147" s="16"/>
      <c r="GN147" s="16"/>
      <c r="GO147" s="16"/>
      <c r="GP147" s="16"/>
      <c r="GQ147" s="16"/>
      <c r="GR147" s="16"/>
      <c r="GS147" s="16"/>
      <c r="GT147" s="16"/>
      <c r="GU147" s="16"/>
      <c r="GV147" s="16"/>
      <c r="GW147" s="16"/>
      <c r="GX147" s="16"/>
      <c r="GY147" s="16"/>
      <c r="GZ147" s="16"/>
      <c r="HA147" s="16"/>
      <c r="HB147" s="16"/>
      <c r="HC147" s="16"/>
      <c r="HD147" s="16"/>
      <c r="HE147" s="16"/>
      <c r="HF147" s="16"/>
      <c r="HG147" s="16"/>
    </row>
    <row r="148" spans="1:215" s="10" customFormat="1" ht="16.2" x14ac:dyDescent="0.3">
      <c r="A148" s="37"/>
      <c r="B148" s="38" t="s">
        <v>928</v>
      </c>
      <c r="C148" s="38" t="s">
        <v>929</v>
      </c>
      <c r="D148" s="38"/>
      <c r="E148" s="48"/>
      <c r="F148" s="38"/>
      <c r="G148" s="38"/>
      <c r="H148" s="38"/>
      <c r="I148" s="38"/>
      <c r="J148" s="38"/>
      <c r="K148" s="38"/>
      <c r="L148" s="8"/>
      <c r="M148" s="38"/>
      <c r="N148" s="38"/>
      <c r="O148" s="8"/>
      <c r="P148" s="38"/>
      <c r="Q148" s="38"/>
      <c r="R148" s="38"/>
      <c r="S148" s="38"/>
      <c r="T148" s="38"/>
      <c r="U148" s="38"/>
    </row>
    <row r="149" spans="1:215" s="17" customFormat="1" ht="21" x14ac:dyDescent="0.3">
      <c r="A149" s="11"/>
      <c r="B149" s="12"/>
      <c r="C149" s="13" t="s">
        <v>930</v>
      </c>
      <c r="D149" s="12"/>
      <c r="E149" s="12"/>
      <c r="F149" s="14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5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  <c r="GB149" s="16"/>
      <c r="GC149" s="16"/>
      <c r="GD149" s="16"/>
      <c r="GE149" s="16"/>
      <c r="GF149" s="16"/>
      <c r="GG149" s="16"/>
      <c r="GH149" s="16"/>
      <c r="GI149" s="16"/>
      <c r="GJ149" s="16"/>
      <c r="GK149" s="16"/>
      <c r="GL149" s="16"/>
      <c r="GM149" s="16"/>
      <c r="GN149" s="16"/>
      <c r="GO149" s="16"/>
      <c r="GP149" s="16"/>
      <c r="GQ149" s="16"/>
      <c r="GR149" s="16"/>
      <c r="GS149" s="16"/>
      <c r="GT149" s="16"/>
      <c r="GU149" s="16"/>
      <c r="GV149" s="16"/>
      <c r="GW149" s="16"/>
      <c r="GX149" s="16"/>
      <c r="GY149" s="16"/>
      <c r="GZ149" s="16"/>
      <c r="HA149" s="16"/>
      <c r="HB149" s="16"/>
      <c r="HC149" s="16"/>
      <c r="HD149" s="16"/>
      <c r="HE149" s="16"/>
      <c r="HF149" s="16"/>
      <c r="HG149" s="16"/>
    </row>
    <row r="150" spans="1:215" s="22" customFormat="1" ht="81" x14ac:dyDescent="0.3">
      <c r="A150" s="18" t="s">
        <v>25</v>
      </c>
      <c r="B150" s="19" t="s">
        <v>931</v>
      </c>
      <c r="C150" s="20" t="s">
        <v>932</v>
      </c>
      <c r="D150" s="20" t="s">
        <v>933</v>
      </c>
      <c r="E150" s="24" t="s">
        <v>934</v>
      </c>
      <c r="F150" s="23" t="s">
        <v>935</v>
      </c>
      <c r="G150" s="20" t="s">
        <v>936</v>
      </c>
      <c r="H150" s="29"/>
      <c r="I150" s="20" t="s">
        <v>937</v>
      </c>
      <c r="J150" s="20" t="s">
        <v>938</v>
      </c>
      <c r="K150" s="20" t="s">
        <v>35</v>
      </c>
      <c r="L150" s="20" t="s">
        <v>939</v>
      </c>
      <c r="M150" s="19" t="s">
        <v>69</v>
      </c>
      <c r="N150" s="20"/>
      <c r="O150" s="20" t="s">
        <v>38</v>
      </c>
      <c r="P150" s="19" t="s">
        <v>189</v>
      </c>
      <c r="Q150" s="20"/>
      <c r="R150" s="20" t="s">
        <v>940</v>
      </c>
      <c r="S150" s="20"/>
      <c r="T150" s="19" t="s">
        <v>556</v>
      </c>
      <c r="U150" s="9" t="s">
        <v>941</v>
      </c>
    </row>
    <row r="151" spans="1:215" s="22" customFormat="1" ht="81" x14ac:dyDescent="0.3">
      <c r="A151" s="18" t="s">
        <v>63</v>
      </c>
      <c r="B151" s="19" t="s">
        <v>931</v>
      </c>
      <c r="C151" s="20" t="s">
        <v>932</v>
      </c>
      <c r="D151" s="20" t="s">
        <v>933</v>
      </c>
      <c r="E151" s="20" t="s">
        <v>933</v>
      </c>
      <c r="F151" s="24" t="s">
        <v>942</v>
      </c>
      <c r="G151" s="20" t="s">
        <v>943</v>
      </c>
      <c r="H151" s="20"/>
      <c r="I151" s="20" t="s">
        <v>944</v>
      </c>
      <c r="J151" s="20" t="s">
        <v>945</v>
      </c>
      <c r="K151" s="20" t="s">
        <v>35</v>
      </c>
      <c r="L151" s="20" t="s">
        <v>36</v>
      </c>
      <c r="M151" s="20" t="s">
        <v>946</v>
      </c>
      <c r="N151" s="20"/>
      <c r="O151" s="20" t="s">
        <v>38</v>
      </c>
      <c r="P151" s="19" t="s">
        <v>189</v>
      </c>
      <c r="Q151" s="20"/>
      <c r="R151" s="20" t="s">
        <v>947</v>
      </c>
      <c r="S151" s="20"/>
      <c r="T151" s="20" t="s">
        <v>77</v>
      </c>
      <c r="U151" s="9" t="s">
        <v>948</v>
      </c>
    </row>
    <row r="152" spans="1:215" s="17" customFormat="1" ht="21" x14ac:dyDescent="0.3">
      <c r="A152" s="11"/>
      <c r="B152" s="12"/>
      <c r="C152" s="13" t="s">
        <v>949</v>
      </c>
      <c r="D152" s="12"/>
      <c r="E152" s="12"/>
      <c r="F152" s="14" t="s">
        <v>950</v>
      </c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5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  <c r="GB152" s="16"/>
      <c r="GC152" s="16"/>
      <c r="GD152" s="16"/>
      <c r="GE152" s="16"/>
      <c r="GF152" s="16"/>
      <c r="GG152" s="16"/>
      <c r="GH152" s="16"/>
      <c r="GI152" s="16"/>
      <c r="GJ152" s="16"/>
      <c r="GK152" s="16"/>
      <c r="GL152" s="16"/>
      <c r="GM152" s="16"/>
      <c r="GN152" s="16"/>
      <c r="GO152" s="16"/>
      <c r="GP152" s="16"/>
      <c r="GQ152" s="16"/>
      <c r="GR152" s="16"/>
      <c r="GS152" s="16"/>
      <c r="GT152" s="16"/>
      <c r="GU152" s="16"/>
      <c r="GV152" s="16"/>
      <c r="GW152" s="16"/>
      <c r="GX152" s="16"/>
      <c r="GY152" s="16"/>
      <c r="GZ152" s="16"/>
      <c r="HA152" s="16"/>
      <c r="HB152" s="16"/>
      <c r="HC152" s="16"/>
      <c r="HD152" s="16"/>
      <c r="HE152" s="16"/>
      <c r="HF152" s="16"/>
      <c r="HG152" s="16"/>
    </row>
    <row r="153" spans="1:215" s="22" customFormat="1" ht="63.6" customHeight="1" x14ac:dyDescent="0.3">
      <c r="A153" s="18" t="s">
        <v>25</v>
      </c>
      <c r="B153" s="19" t="s">
        <v>931</v>
      </c>
      <c r="C153" s="20" t="s">
        <v>951</v>
      </c>
      <c r="D153" s="20" t="s">
        <v>952</v>
      </c>
      <c r="E153" s="20" t="s">
        <v>952</v>
      </c>
      <c r="F153" s="23" t="s">
        <v>953</v>
      </c>
      <c r="G153" s="27" t="s">
        <v>954</v>
      </c>
      <c r="H153" s="20"/>
      <c r="I153" s="20" t="s">
        <v>955</v>
      </c>
      <c r="J153" s="20" t="s">
        <v>956</v>
      </c>
      <c r="K153" s="20" t="s">
        <v>35</v>
      </c>
      <c r="L153" s="20" t="s">
        <v>75</v>
      </c>
      <c r="M153" s="20" t="s">
        <v>37</v>
      </c>
      <c r="N153" s="20"/>
      <c r="O153" s="20" t="s">
        <v>38</v>
      </c>
      <c r="P153" s="19" t="s">
        <v>189</v>
      </c>
      <c r="Q153" s="20"/>
      <c r="R153" s="20" t="s">
        <v>957</v>
      </c>
      <c r="S153" s="20"/>
      <c r="T153" s="20" t="s">
        <v>77</v>
      </c>
      <c r="U153" s="9" t="s">
        <v>958</v>
      </c>
    </row>
    <row r="154" spans="1:215" s="22" customFormat="1" ht="81" x14ac:dyDescent="0.3">
      <c r="A154" s="18" t="s">
        <v>63</v>
      </c>
      <c r="B154" s="19" t="s">
        <v>931</v>
      </c>
      <c r="C154" s="20" t="s">
        <v>951</v>
      </c>
      <c r="D154" s="20" t="s">
        <v>952</v>
      </c>
      <c r="E154" s="20" t="s">
        <v>952</v>
      </c>
      <c r="F154" s="49" t="s">
        <v>959</v>
      </c>
      <c r="G154" s="19" t="s">
        <v>960</v>
      </c>
      <c r="H154" s="20"/>
      <c r="I154" s="20" t="s">
        <v>961</v>
      </c>
      <c r="J154" s="20" t="s">
        <v>962</v>
      </c>
      <c r="K154" s="20" t="s">
        <v>35</v>
      </c>
      <c r="L154" s="20" t="s">
        <v>36</v>
      </c>
      <c r="M154" s="19" t="s">
        <v>69</v>
      </c>
      <c r="N154" s="20"/>
      <c r="O154" s="20" t="s">
        <v>38</v>
      </c>
      <c r="P154" s="20"/>
      <c r="Q154" s="20"/>
      <c r="R154" s="20" t="s">
        <v>963</v>
      </c>
      <c r="S154" s="20"/>
      <c r="T154" s="20" t="s">
        <v>77</v>
      </c>
      <c r="U154" s="9" t="s">
        <v>964</v>
      </c>
    </row>
    <row r="155" spans="1:215" s="17" customFormat="1" ht="21" x14ac:dyDescent="0.3">
      <c r="A155" s="11"/>
      <c r="B155" s="12"/>
      <c r="C155" s="13" t="s">
        <v>965</v>
      </c>
      <c r="D155" s="12"/>
      <c r="E155" s="12"/>
      <c r="F155" s="14" t="s">
        <v>966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5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  <c r="GB155" s="16"/>
      <c r="GC155" s="16"/>
      <c r="GD155" s="16"/>
      <c r="GE155" s="16"/>
      <c r="GF155" s="16"/>
      <c r="GG155" s="16"/>
      <c r="GH155" s="16"/>
      <c r="GI155" s="16"/>
      <c r="GJ155" s="16"/>
      <c r="GK155" s="16"/>
      <c r="GL155" s="16"/>
      <c r="GM155" s="16"/>
      <c r="GN155" s="16"/>
      <c r="GO155" s="16"/>
      <c r="GP155" s="16"/>
      <c r="GQ155" s="16"/>
      <c r="GR155" s="16"/>
      <c r="GS155" s="16"/>
      <c r="GT155" s="16"/>
      <c r="GU155" s="16"/>
      <c r="GV155" s="16"/>
      <c r="GW155" s="16"/>
      <c r="GX155" s="16"/>
      <c r="GY155" s="16"/>
      <c r="GZ155" s="16"/>
      <c r="HA155" s="16"/>
      <c r="HB155" s="16"/>
      <c r="HC155" s="16"/>
      <c r="HD155" s="16"/>
      <c r="HE155" s="16"/>
      <c r="HF155" s="16"/>
      <c r="HG155" s="16"/>
    </row>
    <row r="156" spans="1:215" s="22" customFormat="1" ht="39.6" x14ac:dyDescent="0.3">
      <c r="A156" s="28">
        <v>1</v>
      </c>
      <c r="B156" s="29" t="s">
        <v>967</v>
      </c>
      <c r="C156" s="29" t="s">
        <v>968</v>
      </c>
      <c r="D156" s="29" t="s">
        <v>969</v>
      </c>
      <c r="E156" s="29" t="s">
        <v>970</v>
      </c>
      <c r="F156" s="29" t="s">
        <v>971</v>
      </c>
      <c r="G156" s="29" t="s">
        <v>972</v>
      </c>
      <c r="H156" s="29">
        <v>25</v>
      </c>
      <c r="I156" s="29">
        <v>6</v>
      </c>
      <c r="J156" s="29" t="s">
        <v>973</v>
      </c>
      <c r="K156" s="29">
        <v>2025</v>
      </c>
      <c r="L156" s="29" t="s">
        <v>974</v>
      </c>
      <c r="M156" s="29" t="s">
        <v>125</v>
      </c>
      <c r="N156" s="29"/>
      <c r="O156" s="29"/>
      <c r="P156" s="29" t="s">
        <v>91</v>
      </c>
      <c r="Q156" s="29"/>
      <c r="R156" s="29" t="s">
        <v>975</v>
      </c>
      <c r="S156" s="29" t="s">
        <v>976</v>
      </c>
      <c r="T156" s="29" t="s">
        <v>94</v>
      </c>
      <c r="U156" s="29" t="str">
        <f>HYPERLINK("http://dx.doi.org/10.1109/JSEN.2025.3538788","http://dx.doi.org/10.1109/JSEN.2025.3538788")</f>
        <v>http://dx.doi.org/10.1109/JSEN.2025.3538788</v>
      </c>
    </row>
    <row r="157" spans="1:215" s="22" customFormat="1" ht="52.8" x14ac:dyDescent="0.3">
      <c r="A157" s="28">
        <v>2</v>
      </c>
      <c r="B157" s="29" t="s">
        <v>967</v>
      </c>
      <c r="C157" s="29" t="s">
        <v>968</v>
      </c>
      <c r="D157" s="29" t="s">
        <v>969</v>
      </c>
      <c r="E157" s="29" t="s">
        <v>977</v>
      </c>
      <c r="F157" s="29" t="s">
        <v>978</v>
      </c>
      <c r="G157" s="29" t="s">
        <v>979</v>
      </c>
      <c r="H157" s="29">
        <v>188</v>
      </c>
      <c r="I157" s="29" t="s">
        <v>129</v>
      </c>
      <c r="J157" s="29">
        <v>112919</v>
      </c>
      <c r="K157" s="29">
        <v>2025</v>
      </c>
      <c r="L157" s="29" t="s">
        <v>621</v>
      </c>
      <c r="M157" s="29" t="s">
        <v>125</v>
      </c>
      <c r="N157" s="29"/>
      <c r="O157" s="29"/>
      <c r="P157" s="29" t="s">
        <v>149</v>
      </c>
      <c r="Q157" s="29"/>
      <c r="R157" s="29" t="s">
        <v>980</v>
      </c>
      <c r="S157" s="29" t="s">
        <v>981</v>
      </c>
      <c r="T157" s="29" t="s">
        <v>94</v>
      </c>
      <c r="U157" s="29" t="str">
        <f>HYPERLINK("http://dx.doi.org/10.1016/j.optlastec.2025.112919","http://dx.doi.org/10.1016/j.optlastec.2025.112919")</f>
        <v>http://dx.doi.org/10.1016/j.optlastec.2025.112919</v>
      </c>
    </row>
    <row r="158" spans="1:215" s="22" customFormat="1" ht="39.6" x14ac:dyDescent="0.3">
      <c r="A158" s="28">
        <v>3</v>
      </c>
      <c r="B158" s="29" t="s">
        <v>967</v>
      </c>
      <c r="C158" s="29" t="s">
        <v>968</v>
      </c>
      <c r="D158" s="29" t="s">
        <v>969</v>
      </c>
      <c r="E158" s="29" t="s">
        <v>982</v>
      </c>
      <c r="F158" s="29" t="s">
        <v>983</v>
      </c>
      <c r="G158" s="29" t="s">
        <v>984</v>
      </c>
      <c r="H158" s="29">
        <v>33</v>
      </c>
      <c r="I158" s="29">
        <v>17</v>
      </c>
      <c r="J158" s="29" t="s">
        <v>985</v>
      </c>
      <c r="K158" s="29">
        <v>2025</v>
      </c>
      <c r="L158" s="29" t="s">
        <v>986</v>
      </c>
      <c r="M158" s="29" t="s">
        <v>125</v>
      </c>
      <c r="N158" s="29"/>
      <c r="O158" s="29"/>
      <c r="P158" s="29" t="s">
        <v>91</v>
      </c>
      <c r="Q158" s="29"/>
      <c r="R158" s="29" t="s">
        <v>987</v>
      </c>
      <c r="S158" s="29" t="s">
        <v>129</v>
      </c>
      <c r="T158" s="29" t="s">
        <v>94</v>
      </c>
      <c r="U158" s="29" t="str">
        <f>HYPERLINK("http://dx.doi.org/10.1364/OE.567475","http://dx.doi.org/10.1364/OE.567475")</f>
        <v>http://dx.doi.org/10.1364/OE.567475</v>
      </c>
    </row>
    <row r="159" spans="1:215" s="22" customFormat="1" ht="39.6" x14ac:dyDescent="0.3">
      <c r="A159" s="28">
        <v>4</v>
      </c>
      <c r="B159" s="29" t="s">
        <v>967</v>
      </c>
      <c r="C159" s="29" t="s">
        <v>968</v>
      </c>
      <c r="D159" s="29" t="s">
        <v>988</v>
      </c>
      <c r="E159" s="29" t="s">
        <v>989</v>
      </c>
      <c r="F159" s="29" t="s">
        <v>990</v>
      </c>
      <c r="G159" s="29" t="s">
        <v>984</v>
      </c>
      <c r="H159" s="29">
        <v>33</v>
      </c>
      <c r="I159" s="29">
        <v>5</v>
      </c>
      <c r="J159" s="29" t="s">
        <v>991</v>
      </c>
      <c r="K159" s="29">
        <v>2025</v>
      </c>
      <c r="L159" s="29" t="s">
        <v>534</v>
      </c>
      <c r="M159" s="29" t="s">
        <v>125</v>
      </c>
      <c r="N159" s="29"/>
      <c r="O159" s="29"/>
      <c r="P159" s="29" t="s">
        <v>91</v>
      </c>
      <c r="Q159" s="29"/>
      <c r="R159" s="29" t="s">
        <v>987</v>
      </c>
      <c r="S159" s="29" t="s">
        <v>129</v>
      </c>
      <c r="T159" s="29" t="s">
        <v>94</v>
      </c>
      <c r="U159" s="29" t="str">
        <f>HYPERLINK("http://dx.doi.org/10.1364/OE.557527","http://dx.doi.org/10.1364/OE.557527")</f>
        <v>http://dx.doi.org/10.1364/OE.557527</v>
      </c>
    </row>
    <row r="160" spans="1:215" s="22" customFormat="1" ht="39.6" x14ac:dyDescent="0.3">
      <c r="A160" s="28">
        <v>5</v>
      </c>
      <c r="B160" s="29" t="s">
        <v>967</v>
      </c>
      <c r="C160" s="29" t="s">
        <v>968</v>
      </c>
      <c r="D160" s="29" t="s">
        <v>988</v>
      </c>
      <c r="E160" s="29" t="s">
        <v>992</v>
      </c>
      <c r="F160" s="29" t="s">
        <v>993</v>
      </c>
      <c r="G160" s="29" t="s">
        <v>984</v>
      </c>
      <c r="H160" s="29">
        <v>33</v>
      </c>
      <c r="I160" s="29">
        <v>17</v>
      </c>
      <c r="J160" s="29" t="s">
        <v>994</v>
      </c>
      <c r="K160" s="29">
        <v>2025</v>
      </c>
      <c r="L160" s="29" t="s">
        <v>986</v>
      </c>
      <c r="M160" s="29" t="s">
        <v>125</v>
      </c>
      <c r="N160" s="29"/>
      <c r="O160" s="29"/>
      <c r="P160" s="29" t="s">
        <v>91</v>
      </c>
      <c r="Q160" s="29"/>
      <c r="R160" s="29" t="s">
        <v>987</v>
      </c>
      <c r="S160" s="29" t="s">
        <v>129</v>
      </c>
      <c r="T160" s="29" t="s">
        <v>94</v>
      </c>
      <c r="U160" s="29" t="str">
        <f>HYPERLINK("http://dx.doi.org/10.1364/OE.572385","http://dx.doi.org/10.1364/OE.572385")</f>
        <v>http://dx.doi.org/10.1364/OE.572385</v>
      </c>
    </row>
    <row r="161" spans="1:215" s="22" customFormat="1" ht="39.6" x14ac:dyDescent="0.3">
      <c r="A161" s="28">
        <v>6</v>
      </c>
      <c r="B161" s="29" t="s">
        <v>967</v>
      </c>
      <c r="C161" s="29" t="s">
        <v>968</v>
      </c>
      <c r="D161" s="29" t="s">
        <v>995</v>
      </c>
      <c r="E161" s="29" t="s">
        <v>996</v>
      </c>
      <c r="F161" s="29" t="s">
        <v>997</v>
      </c>
      <c r="G161" s="29" t="s">
        <v>998</v>
      </c>
      <c r="H161" s="29">
        <v>111</v>
      </c>
      <c r="I161" s="29">
        <v>3</v>
      </c>
      <c r="J161" s="29">
        <v>33702</v>
      </c>
      <c r="K161" s="29">
        <v>2025</v>
      </c>
      <c r="L161" s="29" t="s">
        <v>999</v>
      </c>
      <c r="M161" s="29" t="s">
        <v>125</v>
      </c>
      <c r="N161" s="29"/>
      <c r="O161" s="29"/>
      <c r="P161" s="29" t="s">
        <v>91</v>
      </c>
      <c r="Q161" s="29"/>
      <c r="R161" s="29" t="s">
        <v>1000</v>
      </c>
      <c r="S161" s="29" t="s">
        <v>1001</v>
      </c>
      <c r="T161" s="29" t="s">
        <v>94</v>
      </c>
      <c r="U161" s="29" t="str">
        <f>HYPERLINK("http://dx.doi.org/10.1103/PhysRevA.111.033702","http://dx.doi.org/10.1103/PhysRevA.111.033702")</f>
        <v>http://dx.doi.org/10.1103/PhysRevA.111.033702</v>
      </c>
    </row>
    <row r="162" spans="1:215" s="22" customFormat="1" ht="26.4" x14ac:dyDescent="0.3">
      <c r="A162" s="28">
        <v>7</v>
      </c>
      <c r="B162" s="29" t="s">
        <v>967</v>
      </c>
      <c r="C162" s="29" t="s">
        <v>968</v>
      </c>
      <c r="D162" s="29" t="s">
        <v>1002</v>
      </c>
      <c r="E162" s="29" t="s">
        <v>1003</v>
      </c>
      <c r="F162" s="29" t="s">
        <v>1004</v>
      </c>
      <c r="G162" s="29" t="s">
        <v>1005</v>
      </c>
      <c r="H162" s="29">
        <v>50</v>
      </c>
      <c r="I162" s="29">
        <v>15</v>
      </c>
      <c r="J162" s="29" t="s">
        <v>1006</v>
      </c>
      <c r="K162" s="29">
        <v>2025</v>
      </c>
      <c r="L162" s="29" t="s">
        <v>1007</v>
      </c>
      <c r="M162" s="29" t="s">
        <v>125</v>
      </c>
      <c r="N162" s="29"/>
      <c r="O162" s="29" t="s">
        <v>1008</v>
      </c>
      <c r="P162" s="29" t="s">
        <v>91</v>
      </c>
      <c r="Q162" s="29"/>
      <c r="R162" s="29" t="s">
        <v>1009</v>
      </c>
      <c r="S162" s="29" t="s">
        <v>1010</v>
      </c>
      <c r="T162" s="29" t="s">
        <v>94</v>
      </c>
      <c r="U162" s="29" t="str">
        <f>HYPERLINK("http://dx.doi.org/10.1364/OL.569008","http://dx.doi.org/10.1364/OL.569008")</f>
        <v>http://dx.doi.org/10.1364/OL.569008</v>
      </c>
    </row>
    <row r="163" spans="1:215" s="25" customFormat="1" ht="66" x14ac:dyDescent="0.3">
      <c r="A163" s="18" t="s">
        <v>1011</v>
      </c>
      <c r="B163" s="19" t="s">
        <v>1012</v>
      </c>
      <c r="C163" s="20" t="s">
        <v>1013</v>
      </c>
      <c r="D163" s="20" t="s">
        <v>1014</v>
      </c>
      <c r="E163" s="20" t="s">
        <v>1015</v>
      </c>
      <c r="F163" s="20" t="s">
        <v>1016</v>
      </c>
      <c r="G163" s="20" t="s">
        <v>1017</v>
      </c>
      <c r="H163" s="20" t="s">
        <v>1018</v>
      </c>
      <c r="I163" s="20"/>
      <c r="J163" s="20" t="s">
        <v>1019</v>
      </c>
      <c r="K163" s="20" t="s">
        <v>35</v>
      </c>
      <c r="L163" s="20" t="s">
        <v>1020</v>
      </c>
      <c r="M163" s="20" t="s">
        <v>319</v>
      </c>
      <c r="N163" s="20"/>
      <c r="O163" s="20" t="s">
        <v>38</v>
      </c>
      <c r="P163" s="20" t="s">
        <v>105</v>
      </c>
      <c r="Q163" s="20"/>
      <c r="R163" s="20" t="s">
        <v>1021</v>
      </c>
      <c r="S163" s="20" t="s">
        <v>1022</v>
      </c>
      <c r="T163" s="20" t="s">
        <v>41</v>
      </c>
      <c r="U163" s="9" t="s">
        <v>1023</v>
      </c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  <c r="EC163" s="22"/>
      <c r="ED163" s="22"/>
      <c r="EE163" s="22"/>
      <c r="EF163" s="22"/>
      <c r="EG163" s="22"/>
      <c r="EH163" s="22"/>
      <c r="EI163" s="22"/>
      <c r="EJ163" s="22"/>
      <c r="EK163" s="22"/>
      <c r="EL163" s="22"/>
      <c r="EM163" s="22"/>
      <c r="EN163" s="22"/>
      <c r="EO163" s="22"/>
      <c r="EP163" s="22"/>
      <c r="EQ163" s="22"/>
      <c r="ER163" s="22"/>
      <c r="ES163" s="22"/>
      <c r="ET163" s="22"/>
      <c r="EU163" s="22"/>
      <c r="EV163" s="22"/>
      <c r="EW163" s="22"/>
      <c r="EX163" s="22"/>
      <c r="EY163" s="22"/>
      <c r="EZ163" s="22"/>
      <c r="FA163" s="22"/>
      <c r="FB163" s="22"/>
      <c r="FC163" s="22"/>
      <c r="FD163" s="22"/>
      <c r="FE163" s="22"/>
      <c r="FF163" s="22"/>
      <c r="FG163" s="22"/>
      <c r="FH163" s="22"/>
      <c r="FI163" s="22"/>
      <c r="FJ163" s="22"/>
      <c r="FK163" s="22"/>
      <c r="FL163" s="22"/>
      <c r="FM163" s="22"/>
      <c r="FN163" s="22"/>
      <c r="FO163" s="22"/>
      <c r="FP163" s="22"/>
      <c r="FQ163" s="22"/>
      <c r="FR163" s="22"/>
      <c r="FS163" s="22"/>
      <c r="FT163" s="22"/>
      <c r="FU163" s="22"/>
      <c r="FV163" s="22"/>
      <c r="FW163" s="22"/>
      <c r="FX163" s="22"/>
      <c r="FY163" s="22"/>
      <c r="FZ163" s="22"/>
      <c r="GA163" s="22"/>
      <c r="GB163" s="22"/>
      <c r="GC163" s="22"/>
      <c r="GD163" s="22"/>
      <c r="GE163" s="22"/>
      <c r="GF163" s="22"/>
      <c r="GG163" s="22"/>
      <c r="GH163" s="22"/>
      <c r="GI163" s="22"/>
      <c r="GJ163" s="22"/>
      <c r="GK163" s="22"/>
      <c r="GL163" s="22"/>
      <c r="GM163" s="22"/>
      <c r="GN163" s="22"/>
      <c r="GO163" s="22"/>
      <c r="GP163" s="22"/>
      <c r="GQ163" s="22"/>
      <c r="GR163" s="22"/>
      <c r="GS163" s="22"/>
      <c r="GT163" s="22"/>
      <c r="GU163" s="22"/>
      <c r="GV163" s="22"/>
      <c r="GW163" s="22"/>
      <c r="GX163" s="22"/>
      <c r="GY163" s="22"/>
      <c r="GZ163" s="22"/>
      <c r="HA163" s="22"/>
      <c r="HB163" s="22"/>
    </row>
    <row r="164" spans="1:215" s="22" customFormat="1" ht="66" x14ac:dyDescent="0.3">
      <c r="A164" s="28">
        <v>9</v>
      </c>
      <c r="B164" s="29" t="s">
        <v>967</v>
      </c>
      <c r="C164" s="29" t="s">
        <v>968</v>
      </c>
      <c r="D164" s="29" t="s">
        <v>1024</v>
      </c>
      <c r="E164" s="29" t="s">
        <v>1025</v>
      </c>
      <c r="F164" s="29" t="s">
        <v>1026</v>
      </c>
      <c r="G164" s="29" t="s">
        <v>1027</v>
      </c>
      <c r="H164" s="29">
        <v>15</v>
      </c>
      <c r="I164" s="29">
        <v>16</v>
      </c>
      <c r="J164" s="29">
        <v>1289</v>
      </c>
      <c r="K164" s="29">
        <v>2025</v>
      </c>
      <c r="L164" s="29" t="s">
        <v>1028</v>
      </c>
      <c r="M164" s="29" t="s">
        <v>125</v>
      </c>
      <c r="N164" s="29"/>
      <c r="O164" s="29"/>
      <c r="P164" s="29" t="s">
        <v>128</v>
      </c>
      <c r="Q164" s="29"/>
      <c r="R164" s="29" t="s">
        <v>129</v>
      </c>
      <c r="S164" s="29" t="s">
        <v>1029</v>
      </c>
      <c r="T164" s="29" t="s">
        <v>94</v>
      </c>
      <c r="U164" s="29" t="str">
        <f>HYPERLINK("http://dx.doi.org/10.3390/nano15161289","http://dx.doi.org/10.3390/nano15161289")</f>
        <v>http://dx.doi.org/10.3390/nano15161289</v>
      </c>
    </row>
    <row r="165" spans="1:215" s="22" customFormat="1" ht="92.4" x14ac:dyDescent="0.3">
      <c r="A165" s="28">
        <v>10</v>
      </c>
      <c r="B165" s="29" t="s">
        <v>967</v>
      </c>
      <c r="C165" s="29" t="s">
        <v>968</v>
      </c>
      <c r="D165" s="29" t="s">
        <v>1030</v>
      </c>
      <c r="E165" s="29" t="s">
        <v>1031</v>
      </c>
      <c r="F165" s="29" t="s">
        <v>1032</v>
      </c>
      <c r="G165" s="29" t="s">
        <v>1033</v>
      </c>
      <c r="H165" s="29">
        <v>318</v>
      </c>
      <c r="I165" s="29" t="s">
        <v>129</v>
      </c>
      <c r="J165" s="29">
        <v>122202</v>
      </c>
      <c r="K165" s="29">
        <v>2025</v>
      </c>
      <c r="L165" s="29" t="s">
        <v>417</v>
      </c>
      <c r="M165" s="29" t="s">
        <v>125</v>
      </c>
      <c r="N165" s="29"/>
      <c r="O165" s="20" t="s">
        <v>126</v>
      </c>
      <c r="P165" s="29" t="s">
        <v>149</v>
      </c>
      <c r="Q165" s="29"/>
      <c r="R165" s="29" t="s">
        <v>1034</v>
      </c>
      <c r="S165" s="29" t="s">
        <v>1035</v>
      </c>
      <c r="T165" s="29" t="s">
        <v>94</v>
      </c>
      <c r="U165" s="29" t="str">
        <f>HYPERLINK("http://dx.doi.org/10.1016/j.ces.2025.122202","http://dx.doi.org/10.1016/j.ces.2025.122202")</f>
        <v>http://dx.doi.org/10.1016/j.ces.2025.122202</v>
      </c>
    </row>
    <row r="166" spans="1:215" s="22" customFormat="1" ht="52.8" x14ac:dyDescent="0.3">
      <c r="A166" s="28">
        <v>11</v>
      </c>
      <c r="B166" s="29" t="s">
        <v>967</v>
      </c>
      <c r="C166" s="29" t="s">
        <v>968</v>
      </c>
      <c r="D166" s="29" t="s">
        <v>1030</v>
      </c>
      <c r="E166" s="29" t="s">
        <v>1036</v>
      </c>
      <c r="F166" s="29" t="s">
        <v>1037</v>
      </c>
      <c r="G166" s="29" t="s">
        <v>583</v>
      </c>
      <c r="H166" s="29">
        <v>8</v>
      </c>
      <c r="I166" s="29">
        <v>27</v>
      </c>
      <c r="J166" s="29" t="s">
        <v>1038</v>
      </c>
      <c r="K166" s="29">
        <v>2025</v>
      </c>
      <c r="L166" s="29" t="s">
        <v>1039</v>
      </c>
      <c r="M166" s="29" t="s">
        <v>125</v>
      </c>
      <c r="N166" s="29"/>
      <c r="O166" s="29"/>
      <c r="P166" s="29" t="s">
        <v>91</v>
      </c>
      <c r="Q166" s="50"/>
      <c r="R166" s="29" t="s">
        <v>129</v>
      </c>
      <c r="S166" s="29" t="s">
        <v>585</v>
      </c>
      <c r="T166" s="29" t="s">
        <v>94</v>
      </c>
      <c r="U166" s="29" t="str">
        <f>HYPERLINK("http://dx.doi.org/10.1021/acsanm.5c01896","http://dx.doi.org/10.1021/acsanm.5c01896")</f>
        <v>http://dx.doi.org/10.1021/acsanm.5c01896</v>
      </c>
    </row>
    <row r="167" spans="1:215" s="22" customFormat="1" ht="92.4" x14ac:dyDescent="0.3">
      <c r="A167" s="28">
        <v>12</v>
      </c>
      <c r="B167" s="29" t="s">
        <v>967</v>
      </c>
      <c r="C167" s="29" t="s">
        <v>968</v>
      </c>
      <c r="D167" s="29" t="s">
        <v>1030</v>
      </c>
      <c r="E167" s="29" t="s">
        <v>1040</v>
      </c>
      <c r="F167" s="29" t="s">
        <v>1041</v>
      </c>
      <c r="G167" s="29" t="s">
        <v>1042</v>
      </c>
      <c r="H167" s="29">
        <v>6</v>
      </c>
      <c r="I167" s="29">
        <v>9</v>
      </c>
      <c r="J167" s="29" t="s">
        <v>1043</v>
      </c>
      <c r="K167" s="29">
        <v>2025</v>
      </c>
      <c r="L167" s="29" t="s">
        <v>307</v>
      </c>
      <c r="M167" s="29" t="s">
        <v>1044</v>
      </c>
      <c r="N167" s="29"/>
      <c r="O167" s="29"/>
      <c r="P167" s="29" t="s">
        <v>149</v>
      </c>
      <c r="Q167" s="29"/>
      <c r="R167" s="29" t="s">
        <v>129</v>
      </c>
      <c r="S167" s="29" t="s">
        <v>1045</v>
      </c>
      <c r="T167" s="29" t="s">
        <v>94</v>
      </c>
      <c r="U167" s="29" t="str">
        <f>HYPERLINK("http://dx.doi.org/10.1039/d4ma00971a","http://dx.doi.org/10.1039/d4ma00971a")</f>
        <v>http://dx.doi.org/10.1039/d4ma00971a</v>
      </c>
    </row>
    <row r="168" spans="1:215" s="25" customFormat="1" ht="66" x14ac:dyDescent="0.3">
      <c r="A168" s="28">
        <v>13</v>
      </c>
      <c r="B168" s="19" t="s">
        <v>1012</v>
      </c>
      <c r="C168" s="20" t="s">
        <v>1013</v>
      </c>
      <c r="D168" s="20" t="s">
        <v>1046</v>
      </c>
      <c r="E168" s="20" t="s">
        <v>1047</v>
      </c>
      <c r="F168" s="20" t="s">
        <v>1048</v>
      </c>
      <c r="G168" s="20" t="s">
        <v>1049</v>
      </c>
      <c r="H168" s="20" t="s">
        <v>1011</v>
      </c>
      <c r="I168" s="20"/>
      <c r="J168" s="51" t="s">
        <v>1050</v>
      </c>
      <c r="K168" s="20" t="s">
        <v>35</v>
      </c>
      <c r="L168" s="20" t="s">
        <v>75</v>
      </c>
      <c r="M168" s="20" t="s">
        <v>1051</v>
      </c>
      <c r="N168" s="20"/>
      <c r="O168" s="20" t="s">
        <v>38</v>
      </c>
      <c r="P168" s="20" t="s">
        <v>115</v>
      </c>
      <c r="Q168" s="20"/>
      <c r="R168" s="20" t="s">
        <v>1052</v>
      </c>
      <c r="S168" s="20" t="s">
        <v>1052</v>
      </c>
      <c r="T168" s="20" t="s">
        <v>41</v>
      </c>
      <c r="U168" s="20" t="s">
        <v>1053</v>
      </c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  <c r="ED168" s="22"/>
      <c r="EE168" s="22"/>
      <c r="EF168" s="22"/>
      <c r="EG168" s="22"/>
      <c r="EH168" s="22"/>
      <c r="EI168" s="22"/>
      <c r="EJ168" s="22"/>
      <c r="EK168" s="22"/>
      <c r="EL168" s="22"/>
      <c r="EM168" s="22"/>
      <c r="EN168" s="22"/>
      <c r="EO168" s="22"/>
      <c r="EP168" s="22"/>
      <c r="EQ168" s="22"/>
      <c r="ER168" s="22"/>
      <c r="ES168" s="22"/>
      <c r="ET168" s="22"/>
      <c r="EU168" s="22"/>
      <c r="EV168" s="22"/>
      <c r="EW168" s="22"/>
      <c r="EX168" s="22"/>
      <c r="EY168" s="22"/>
      <c r="EZ168" s="22"/>
      <c r="FA168" s="22"/>
      <c r="FB168" s="22"/>
      <c r="FC168" s="22"/>
      <c r="FD168" s="22"/>
      <c r="FE168" s="22"/>
      <c r="FF168" s="22"/>
      <c r="FG168" s="22"/>
      <c r="FH168" s="22"/>
      <c r="FI168" s="22"/>
      <c r="FJ168" s="22"/>
      <c r="FK168" s="22"/>
      <c r="FL168" s="22"/>
      <c r="FM168" s="22"/>
      <c r="FN168" s="22"/>
      <c r="FO168" s="22"/>
      <c r="FP168" s="22"/>
      <c r="FQ168" s="22"/>
      <c r="FR168" s="22"/>
      <c r="FS168" s="22"/>
      <c r="FT168" s="22"/>
      <c r="FU168" s="22"/>
      <c r="FV168" s="22"/>
      <c r="FW168" s="22"/>
      <c r="FX168" s="22"/>
      <c r="FY168" s="22"/>
      <c r="FZ168" s="22"/>
      <c r="GA168" s="22"/>
      <c r="GB168" s="22"/>
      <c r="GC168" s="22"/>
      <c r="GD168" s="22"/>
      <c r="GE168" s="22"/>
      <c r="GF168" s="22"/>
      <c r="GG168" s="22"/>
      <c r="GH168" s="22"/>
      <c r="GI168" s="22"/>
      <c r="GJ168" s="22"/>
      <c r="GK168" s="22"/>
      <c r="GL168" s="22"/>
      <c r="GM168" s="22"/>
      <c r="GN168" s="22"/>
      <c r="GO168" s="22"/>
      <c r="GP168" s="22"/>
      <c r="GQ168" s="22"/>
      <c r="GR168" s="22"/>
      <c r="GS168" s="22"/>
      <c r="GT168" s="22"/>
      <c r="GU168" s="22"/>
      <c r="GV168" s="22"/>
      <c r="GW168" s="22"/>
      <c r="GX168" s="22"/>
      <c r="GY168" s="22"/>
      <c r="GZ168" s="22"/>
      <c r="HA168" s="22"/>
      <c r="HB168" s="22"/>
    </row>
    <row r="169" spans="1:215" s="25" customFormat="1" ht="39.6" x14ac:dyDescent="0.3">
      <c r="A169" s="28">
        <v>14</v>
      </c>
      <c r="B169" s="19" t="s">
        <v>1012</v>
      </c>
      <c r="C169" s="20" t="s">
        <v>1013</v>
      </c>
      <c r="D169" s="20" t="s">
        <v>1046</v>
      </c>
      <c r="E169" s="20" t="s">
        <v>1054</v>
      </c>
      <c r="F169" s="20" t="s">
        <v>1055</v>
      </c>
      <c r="G169" s="20" t="s">
        <v>1056</v>
      </c>
      <c r="H169" s="20" t="s">
        <v>101</v>
      </c>
      <c r="I169" s="20" t="s">
        <v>1057</v>
      </c>
      <c r="J169" s="20" t="s">
        <v>1058</v>
      </c>
      <c r="K169" s="20" t="s">
        <v>35</v>
      </c>
      <c r="L169" s="20" t="s">
        <v>384</v>
      </c>
      <c r="M169" s="20" t="s">
        <v>319</v>
      </c>
      <c r="N169" s="20"/>
      <c r="O169" s="20" t="s">
        <v>38</v>
      </c>
      <c r="P169" s="20" t="s">
        <v>115</v>
      </c>
      <c r="Q169" s="20"/>
      <c r="R169" s="20" t="s">
        <v>1059</v>
      </c>
      <c r="S169" s="20" t="s">
        <v>1060</v>
      </c>
      <c r="T169" s="20" t="s">
        <v>41</v>
      </c>
      <c r="U169" s="20" t="s">
        <v>1061</v>
      </c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2"/>
      <c r="EF169" s="22"/>
      <c r="EG169" s="22"/>
      <c r="EH169" s="22"/>
      <c r="EI169" s="22"/>
      <c r="EJ169" s="22"/>
      <c r="EK169" s="22"/>
      <c r="EL169" s="22"/>
      <c r="EM169" s="22"/>
      <c r="EN169" s="22"/>
      <c r="EO169" s="22"/>
      <c r="EP169" s="22"/>
      <c r="EQ169" s="22"/>
      <c r="ER169" s="22"/>
      <c r="ES169" s="22"/>
      <c r="ET169" s="22"/>
      <c r="EU169" s="22"/>
      <c r="EV169" s="22"/>
      <c r="EW169" s="22"/>
      <c r="EX169" s="22"/>
      <c r="EY169" s="22"/>
      <c r="EZ169" s="22"/>
      <c r="FA169" s="22"/>
      <c r="FB169" s="22"/>
      <c r="FC169" s="22"/>
      <c r="FD169" s="22"/>
      <c r="FE169" s="22"/>
      <c r="FF169" s="22"/>
      <c r="FG169" s="22"/>
      <c r="FH169" s="22"/>
      <c r="FI169" s="22"/>
      <c r="FJ169" s="22"/>
      <c r="FK169" s="22"/>
      <c r="FL169" s="22"/>
      <c r="FM169" s="22"/>
      <c r="FN169" s="22"/>
      <c r="FO169" s="22"/>
      <c r="FP169" s="22"/>
      <c r="FQ169" s="22"/>
      <c r="FR169" s="22"/>
      <c r="FS169" s="22"/>
      <c r="FT169" s="22"/>
      <c r="FU169" s="22"/>
      <c r="FV169" s="22"/>
      <c r="FW169" s="22"/>
      <c r="FX169" s="22"/>
      <c r="FY169" s="22"/>
      <c r="FZ169" s="22"/>
      <c r="GA169" s="22"/>
      <c r="GB169" s="22"/>
      <c r="GC169" s="22"/>
      <c r="GD169" s="22"/>
      <c r="GE169" s="22"/>
      <c r="GF169" s="22"/>
      <c r="GG169" s="22"/>
      <c r="GH169" s="22"/>
      <c r="GI169" s="22"/>
      <c r="GJ169" s="22"/>
      <c r="GK169" s="22"/>
      <c r="GL169" s="22"/>
      <c r="GM169" s="22"/>
      <c r="GN169" s="22"/>
      <c r="GO169" s="22"/>
      <c r="GP169" s="22"/>
      <c r="GQ169" s="22"/>
      <c r="GR169" s="22"/>
      <c r="GS169" s="22"/>
      <c r="GT169" s="22"/>
      <c r="GU169" s="22"/>
      <c r="GV169" s="22"/>
      <c r="GW169" s="22"/>
      <c r="GX169" s="22"/>
      <c r="GY169" s="22"/>
      <c r="GZ169" s="22"/>
      <c r="HA169" s="22"/>
      <c r="HB169" s="22"/>
    </row>
    <row r="170" spans="1:215" s="25" customFormat="1" ht="52.8" x14ac:dyDescent="0.3">
      <c r="A170" s="28">
        <v>15</v>
      </c>
      <c r="B170" s="29" t="s">
        <v>967</v>
      </c>
      <c r="C170" s="29" t="s">
        <v>968</v>
      </c>
      <c r="D170" s="29" t="s">
        <v>1062</v>
      </c>
      <c r="E170" s="29" t="s">
        <v>1063</v>
      </c>
      <c r="F170" s="29" t="s">
        <v>1064</v>
      </c>
      <c r="G170" s="29" t="s">
        <v>1065</v>
      </c>
      <c r="H170" s="29">
        <v>43</v>
      </c>
      <c r="I170" s="29">
        <v>11</v>
      </c>
      <c r="J170" s="29" t="s">
        <v>1066</v>
      </c>
      <c r="K170" s="29">
        <v>2025</v>
      </c>
      <c r="L170" s="29" t="s">
        <v>475</v>
      </c>
      <c r="M170" s="29" t="s">
        <v>125</v>
      </c>
      <c r="N170" s="29"/>
      <c r="O170" s="29" t="s">
        <v>1067</v>
      </c>
      <c r="P170" s="29" t="s">
        <v>91</v>
      </c>
      <c r="Q170" s="29"/>
      <c r="R170" s="29" t="s">
        <v>1068</v>
      </c>
      <c r="S170" s="29" t="s">
        <v>1069</v>
      </c>
      <c r="T170" s="29" t="s">
        <v>94</v>
      </c>
      <c r="U170" s="29" t="str">
        <f>HYPERLINK("http://dx.doi.org/10.1109/JLT.2025.3548850","http://dx.doi.org/10.1109/JLT.2025.3548850")</f>
        <v>http://dx.doi.org/10.1109/JLT.2025.3548850</v>
      </c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  <c r="EC170" s="22"/>
      <c r="ED170" s="22"/>
      <c r="EE170" s="22"/>
      <c r="EF170" s="22"/>
      <c r="EG170" s="22"/>
      <c r="EH170" s="22"/>
      <c r="EI170" s="22"/>
      <c r="EJ170" s="22"/>
      <c r="EK170" s="22"/>
      <c r="EL170" s="22"/>
      <c r="EM170" s="22"/>
      <c r="EN170" s="22"/>
      <c r="EO170" s="22"/>
      <c r="EP170" s="22"/>
      <c r="EQ170" s="22"/>
      <c r="ER170" s="22"/>
      <c r="ES170" s="22"/>
      <c r="ET170" s="22"/>
      <c r="EU170" s="22"/>
      <c r="EV170" s="22"/>
      <c r="EW170" s="22"/>
      <c r="EX170" s="22"/>
      <c r="EY170" s="22"/>
      <c r="EZ170" s="22"/>
      <c r="FA170" s="22"/>
      <c r="FB170" s="22"/>
      <c r="FC170" s="22"/>
      <c r="FD170" s="22"/>
      <c r="FE170" s="22"/>
      <c r="FF170" s="22"/>
      <c r="FG170" s="22"/>
      <c r="FH170" s="22"/>
      <c r="FI170" s="22"/>
      <c r="FJ170" s="22"/>
      <c r="FK170" s="22"/>
      <c r="FL170" s="22"/>
      <c r="FM170" s="22"/>
      <c r="FN170" s="22"/>
      <c r="FO170" s="22"/>
      <c r="FP170" s="22"/>
      <c r="FQ170" s="22"/>
      <c r="FR170" s="22"/>
      <c r="FS170" s="22"/>
      <c r="FT170" s="22"/>
      <c r="FU170" s="22"/>
      <c r="FV170" s="22"/>
      <c r="FW170" s="22"/>
      <c r="FX170" s="22"/>
      <c r="FY170" s="22"/>
      <c r="FZ170" s="22"/>
      <c r="GA170" s="22"/>
      <c r="GB170" s="22"/>
      <c r="GC170" s="22"/>
      <c r="GD170" s="22"/>
      <c r="GE170" s="22"/>
      <c r="GF170" s="22"/>
      <c r="GG170" s="22"/>
      <c r="GH170" s="22"/>
      <c r="GI170" s="22"/>
      <c r="GJ170" s="22"/>
      <c r="GK170" s="22"/>
      <c r="GL170" s="22"/>
      <c r="GM170" s="22"/>
      <c r="GN170" s="22"/>
      <c r="GO170" s="22"/>
      <c r="GP170" s="22"/>
      <c r="GQ170" s="22"/>
      <c r="GR170" s="22"/>
      <c r="GS170" s="22"/>
      <c r="GT170" s="22"/>
      <c r="GU170" s="22"/>
      <c r="GV170" s="22"/>
      <c r="GW170" s="22"/>
      <c r="GX170" s="22"/>
      <c r="GY170" s="22"/>
      <c r="GZ170" s="22"/>
      <c r="HA170" s="22"/>
      <c r="HB170" s="22"/>
    </row>
    <row r="171" spans="1:215" s="17" customFormat="1" ht="21" x14ac:dyDescent="0.3">
      <c r="A171" s="11"/>
      <c r="B171" s="12"/>
      <c r="C171" s="13" t="s">
        <v>1070</v>
      </c>
      <c r="D171" s="12"/>
      <c r="E171" s="12"/>
      <c r="F171" s="14" t="s">
        <v>1071</v>
      </c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5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  <c r="GB171" s="16"/>
      <c r="GC171" s="16"/>
      <c r="GD171" s="16"/>
      <c r="GE171" s="16"/>
      <c r="GF171" s="16"/>
      <c r="GG171" s="16"/>
      <c r="GH171" s="16"/>
      <c r="GI171" s="16"/>
      <c r="GJ171" s="16"/>
      <c r="GK171" s="16"/>
      <c r="GL171" s="16"/>
      <c r="GM171" s="16"/>
      <c r="GN171" s="16"/>
      <c r="GO171" s="16"/>
      <c r="GP171" s="16"/>
      <c r="GQ171" s="16"/>
      <c r="GR171" s="16"/>
      <c r="GS171" s="16"/>
      <c r="GT171" s="16"/>
      <c r="GU171" s="16"/>
      <c r="GV171" s="16"/>
      <c r="GW171" s="16"/>
      <c r="GX171" s="16"/>
      <c r="GY171" s="16"/>
      <c r="GZ171" s="16"/>
      <c r="HA171" s="16"/>
      <c r="HB171" s="16"/>
      <c r="HC171" s="16"/>
      <c r="HD171" s="16"/>
      <c r="HE171" s="16"/>
      <c r="HF171" s="16"/>
      <c r="HG171" s="16"/>
    </row>
    <row r="172" spans="1:215" s="25" customFormat="1" ht="66" x14ac:dyDescent="0.3">
      <c r="A172" s="28">
        <v>1</v>
      </c>
      <c r="B172" s="29" t="s">
        <v>967</v>
      </c>
      <c r="C172" s="29" t="s">
        <v>1072</v>
      </c>
      <c r="D172" s="29" t="s">
        <v>1073</v>
      </c>
      <c r="E172" s="29" t="s">
        <v>1074</v>
      </c>
      <c r="F172" s="29" t="s">
        <v>1075</v>
      </c>
      <c r="G172" s="29" t="s">
        <v>1076</v>
      </c>
      <c r="H172" s="29">
        <v>25</v>
      </c>
      <c r="I172" s="29">
        <v>1</v>
      </c>
      <c r="J172" s="29">
        <v>218</v>
      </c>
      <c r="K172" s="29">
        <v>2025</v>
      </c>
      <c r="L172" s="29" t="s">
        <v>299</v>
      </c>
      <c r="M172" s="29" t="s">
        <v>125</v>
      </c>
      <c r="N172" s="29"/>
      <c r="O172" s="29"/>
      <c r="P172" s="29" t="s">
        <v>116</v>
      </c>
      <c r="Q172" s="29"/>
      <c r="R172" s="29" t="s">
        <v>1077</v>
      </c>
      <c r="S172" s="29" t="s">
        <v>129</v>
      </c>
      <c r="T172" s="29" t="s">
        <v>94</v>
      </c>
      <c r="U172" s="29" t="str">
        <f>HYPERLINK("http://dx.doi.org/10.1186/s12880-025-01796-w","http://dx.doi.org/10.1186/s12880-025-01796-w")</f>
        <v>http://dx.doi.org/10.1186/s12880-025-01796-w</v>
      </c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  <c r="EC172" s="22"/>
      <c r="ED172" s="22"/>
      <c r="EE172" s="22"/>
      <c r="EF172" s="22"/>
      <c r="EG172" s="22"/>
      <c r="EH172" s="22"/>
      <c r="EI172" s="22"/>
      <c r="EJ172" s="22"/>
      <c r="EK172" s="22"/>
      <c r="EL172" s="22"/>
      <c r="EM172" s="22"/>
      <c r="EN172" s="22"/>
      <c r="EO172" s="22"/>
      <c r="EP172" s="22"/>
      <c r="EQ172" s="22"/>
      <c r="ER172" s="22"/>
      <c r="ES172" s="22"/>
      <c r="ET172" s="22"/>
      <c r="EU172" s="22"/>
      <c r="EV172" s="22"/>
      <c r="EW172" s="22"/>
      <c r="EX172" s="22"/>
      <c r="EY172" s="22"/>
      <c r="EZ172" s="22"/>
      <c r="FA172" s="22"/>
      <c r="FB172" s="22"/>
      <c r="FC172" s="22"/>
      <c r="FD172" s="22"/>
      <c r="FE172" s="22"/>
      <c r="FF172" s="22"/>
      <c r="FG172" s="22"/>
      <c r="FH172" s="22"/>
      <c r="FI172" s="22"/>
      <c r="FJ172" s="22"/>
      <c r="FK172" s="22"/>
      <c r="FL172" s="22"/>
      <c r="FM172" s="22"/>
      <c r="FN172" s="22"/>
      <c r="FO172" s="22"/>
      <c r="FP172" s="22"/>
      <c r="FQ172" s="22"/>
      <c r="FR172" s="22"/>
      <c r="FS172" s="22"/>
      <c r="FT172" s="22"/>
      <c r="FU172" s="22"/>
      <c r="FV172" s="22"/>
      <c r="FW172" s="22"/>
      <c r="FX172" s="22"/>
      <c r="FY172" s="22"/>
      <c r="FZ172" s="22"/>
      <c r="GA172" s="22"/>
      <c r="GB172" s="22"/>
      <c r="GC172" s="22"/>
      <c r="GD172" s="22"/>
      <c r="GE172" s="22"/>
      <c r="GF172" s="22"/>
      <c r="GG172" s="22"/>
      <c r="GH172" s="22"/>
      <c r="GI172" s="22"/>
      <c r="GJ172" s="22"/>
      <c r="GK172" s="22"/>
      <c r="GL172" s="22"/>
      <c r="GM172" s="22"/>
      <c r="GN172" s="22"/>
      <c r="GO172" s="22"/>
      <c r="GP172" s="22"/>
      <c r="GQ172" s="22"/>
      <c r="GR172" s="22"/>
      <c r="GS172" s="22"/>
      <c r="GT172" s="22"/>
      <c r="GU172" s="22"/>
      <c r="GV172" s="22"/>
      <c r="GW172" s="22"/>
      <c r="GX172" s="22"/>
      <c r="GY172" s="22"/>
      <c r="GZ172" s="22"/>
      <c r="HA172" s="22"/>
      <c r="HB172" s="22"/>
    </row>
    <row r="173" spans="1:215" s="25" customFormat="1" ht="52.8" x14ac:dyDescent="0.3">
      <c r="A173" s="18" t="s">
        <v>63</v>
      </c>
      <c r="B173" s="19" t="s">
        <v>1012</v>
      </c>
      <c r="C173" s="20" t="s">
        <v>1078</v>
      </c>
      <c r="D173" s="20" t="s">
        <v>1079</v>
      </c>
      <c r="E173" s="20" t="s">
        <v>1080</v>
      </c>
      <c r="F173" s="20" t="s">
        <v>1081</v>
      </c>
      <c r="G173" s="20" t="s">
        <v>1082</v>
      </c>
      <c r="H173" s="20" t="s">
        <v>101</v>
      </c>
      <c r="I173" s="20" t="s">
        <v>172</v>
      </c>
      <c r="J173" s="20" t="s">
        <v>1083</v>
      </c>
      <c r="K173" s="20" t="s">
        <v>35</v>
      </c>
      <c r="L173" s="20" t="s">
        <v>198</v>
      </c>
      <c r="M173" s="20" t="s">
        <v>244</v>
      </c>
      <c r="N173" s="20"/>
      <c r="O173" s="20" t="s">
        <v>126</v>
      </c>
      <c r="P173" s="20"/>
      <c r="Q173" s="20"/>
      <c r="R173" s="20"/>
      <c r="S173" s="20"/>
      <c r="T173" s="20" t="s">
        <v>41</v>
      </c>
      <c r="U173" s="20" t="s">
        <v>70</v>
      </c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  <c r="EC173" s="22"/>
      <c r="ED173" s="22"/>
      <c r="EE173" s="22"/>
      <c r="EF173" s="22"/>
      <c r="EG173" s="22"/>
      <c r="EH173" s="22"/>
      <c r="EI173" s="22"/>
      <c r="EJ173" s="22"/>
      <c r="EK173" s="22"/>
      <c r="EL173" s="22"/>
      <c r="EM173" s="22"/>
      <c r="EN173" s="22"/>
      <c r="EO173" s="22"/>
      <c r="EP173" s="22"/>
      <c r="EQ173" s="22"/>
      <c r="ER173" s="22"/>
      <c r="ES173" s="22"/>
      <c r="ET173" s="22"/>
      <c r="EU173" s="22"/>
      <c r="EV173" s="22"/>
      <c r="EW173" s="22"/>
      <c r="EX173" s="22"/>
      <c r="EY173" s="22"/>
      <c r="EZ173" s="22"/>
      <c r="FA173" s="22"/>
      <c r="FB173" s="22"/>
      <c r="FC173" s="22"/>
      <c r="FD173" s="22"/>
      <c r="FE173" s="22"/>
      <c r="FF173" s="22"/>
      <c r="FG173" s="22"/>
      <c r="FH173" s="22"/>
      <c r="FI173" s="22"/>
      <c r="FJ173" s="22"/>
      <c r="FK173" s="22"/>
      <c r="FL173" s="22"/>
      <c r="FM173" s="22"/>
      <c r="FN173" s="22"/>
      <c r="FO173" s="22"/>
      <c r="FP173" s="22"/>
      <c r="FQ173" s="22"/>
      <c r="FR173" s="22"/>
      <c r="FS173" s="22"/>
      <c r="FT173" s="22"/>
      <c r="FU173" s="22"/>
      <c r="FV173" s="22"/>
      <c r="FW173" s="22"/>
      <c r="FX173" s="22"/>
      <c r="FY173" s="22"/>
      <c r="FZ173" s="22"/>
      <c r="GA173" s="22"/>
      <c r="GB173" s="22"/>
      <c r="GC173" s="22"/>
      <c r="GD173" s="22"/>
      <c r="GE173" s="22"/>
      <c r="GF173" s="22"/>
      <c r="GG173" s="22"/>
      <c r="GH173" s="22"/>
      <c r="GI173" s="22"/>
      <c r="GJ173" s="22"/>
      <c r="GK173" s="22"/>
      <c r="GL173" s="22"/>
      <c r="GM173" s="22"/>
      <c r="GN173" s="22"/>
      <c r="GO173" s="22"/>
      <c r="GP173" s="22"/>
      <c r="GQ173" s="22"/>
      <c r="GR173" s="22"/>
      <c r="GS173" s="22"/>
      <c r="GT173" s="22"/>
      <c r="GU173" s="22"/>
      <c r="GV173" s="22"/>
      <c r="GW173" s="22"/>
      <c r="GX173" s="22"/>
      <c r="GY173" s="22"/>
      <c r="GZ173" s="22"/>
      <c r="HA173" s="22"/>
      <c r="HB173" s="22"/>
    </row>
    <row r="174" spans="1:215" s="25" customFormat="1" ht="39.6" x14ac:dyDescent="0.3">
      <c r="A174" s="18" t="s">
        <v>33</v>
      </c>
      <c r="B174" s="19" t="s">
        <v>1012</v>
      </c>
      <c r="C174" s="20" t="s">
        <v>1078</v>
      </c>
      <c r="D174" s="20" t="s">
        <v>1084</v>
      </c>
      <c r="E174" s="20" t="s">
        <v>1085</v>
      </c>
      <c r="F174" s="20" t="s">
        <v>1086</v>
      </c>
      <c r="G174" s="20" t="s">
        <v>1087</v>
      </c>
      <c r="H174" s="20" t="s">
        <v>101</v>
      </c>
      <c r="I174" s="20" t="s">
        <v>172</v>
      </c>
      <c r="J174" s="20" t="s">
        <v>1088</v>
      </c>
      <c r="K174" s="20" t="s">
        <v>35</v>
      </c>
      <c r="L174" s="20" t="s">
        <v>216</v>
      </c>
      <c r="M174" s="19" t="s">
        <v>69</v>
      </c>
      <c r="N174" s="20"/>
      <c r="O174" s="20" t="s">
        <v>38</v>
      </c>
      <c r="P174" s="20"/>
      <c r="Q174" s="20"/>
      <c r="R174" s="20"/>
      <c r="S174" s="20"/>
      <c r="T174" s="20" t="s">
        <v>41</v>
      </c>
      <c r="U174" s="21" t="s">
        <v>1089</v>
      </c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  <c r="EC174" s="22"/>
      <c r="ED174" s="22"/>
      <c r="EE174" s="22"/>
      <c r="EF174" s="22"/>
      <c r="EG174" s="22"/>
      <c r="EH174" s="22"/>
      <c r="EI174" s="22"/>
      <c r="EJ174" s="22"/>
      <c r="EK174" s="22"/>
      <c r="EL174" s="22"/>
      <c r="EM174" s="22"/>
      <c r="EN174" s="22"/>
      <c r="EO174" s="22"/>
      <c r="EP174" s="22"/>
      <c r="EQ174" s="22"/>
      <c r="ER174" s="22"/>
      <c r="ES174" s="22"/>
      <c r="ET174" s="22"/>
      <c r="EU174" s="22"/>
      <c r="EV174" s="22"/>
      <c r="EW174" s="22"/>
      <c r="EX174" s="22"/>
      <c r="EY174" s="22"/>
      <c r="EZ174" s="22"/>
      <c r="FA174" s="22"/>
      <c r="FB174" s="22"/>
      <c r="FC174" s="22"/>
      <c r="FD174" s="22"/>
      <c r="FE174" s="22"/>
      <c r="FF174" s="22"/>
      <c r="FG174" s="22"/>
      <c r="FH174" s="22"/>
      <c r="FI174" s="22"/>
      <c r="FJ174" s="22"/>
      <c r="FK174" s="22"/>
      <c r="FL174" s="22"/>
      <c r="FM174" s="22"/>
      <c r="FN174" s="22"/>
      <c r="FO174" s="22"/>
      <c r="FP174" s="22"/>
      <c r="FQ174" s="22"/>
      <c r="FR174" s="22"/>
      <c r="FS174" s="22"/>
      <c r="FT174" s="22"/>
      <c r="FU174" s="22"/>
      <c r="FV174" s="22"/>
      <c r="FW174" s="22"/>
      <c r="FX174" s="22"/>
      <c r="FY174" s="22"/>
      <c r="FZ174" s="22"/>
      <c r="GA174" s="22"/>
      <c r="GB174" s="22"/>
      <c r="GC174" s="22"/>
      <c r="GD174" s="22"/>
      <c r="GE174" s="22"/>
      <c r="GF174" s="22"/>
      <c r="GG174" s="22"/>
      <c r="GH174" s="22"/>
      <c r="GI174" s="22"/>
      <c r="GJ174" s="22"/>
      <c r="GK174" s="22"/>
      <c r="GL174" s="22"/>
      <c r="GM174" s="22"/>
      <c r="GN174" s="22"/>
      <c r="GO174" s="22"/>
      <c r="GP174" s="22"/>
      <c r="GQ174" s="22"/>
      <c r="GR174" s="22"/>
      <c r="GS174" s="22"/>
      <c r="GT174" s="22"/>
      <c r="GU174" s="22"/>
      <c r="GV174" s="22"/>
      <c r="GW174" s="22"/>
      <c r="GX174" s="22"/>
      <c r="GY174" s="22"/>
      <c r="GZ174" s="22"/>
      <c r="HA174" s="22"/>
      <c r="HB174" s="22"/>
    </row>
    <row r="175" spans="1:215" s="25" customFormat="1" ht="52.8" x14ac:dyDescent="0.3">
      <c r="A175" s="28">
        <v>4</v>
      </c>
      <c r="B175" s="29" t="s">
        <v>967</v>
      </c>
      <c r="C175" s="29" t="s">
        <v>1090</v>
      </c>
      <c r="D175" s="29" t="s">
        <v>1091</v>
      </c>
      <c r="E175" s="29" t="s">
        <v>1092</v>
      </c>
      <c r="F175" s="29" t="s">
        <v>1093</v>
      </c>
      <c r="G175" s="29" t="s">
        <v>1094</v>
      </c>
      <c r="H175" s="29">
        <v>25</v>
      </c>
      <c r="I175" s="29">
        <v>7</v>
      </c>
      <c r="J175" s="29">
        <v>2143</v>
      </c>
      <c r="K175" s="29">
        <v>2025</v>
      </c>
      <c r="L175" s="29" t="s">
        <v>1095</v>
      </c>
      <c r="M175" s="29" t="s">
        <v>125</v>
      </c>
      <c r="N175" s="29"/>
      <c r="O175" s="29"/>
      <c r="P175" s="29" t="s">
        <v>128</v>
      </c>
      <c r="Q175" s="29"/>
      <c r="R175" s="29" t="s">
        <v>129</v>
      </c>
      <c r="S175" s="29" t="s">
        <v>1096</v>
      </c>
      <c r="T175" s="29" t="s">
        <v>94</v>
      </c>
      <c r="U175" s="29" t="str">
        <f>HYPERLINK("http://dx.doi.org/10.3390/s25072143","http://dx.doi.org/10.3390/s25072143")</f>
        <v>http://dx.doi.org/10.3390/s25072143</v>
      </c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  <c r="EC175" s="22"/>
      <c r="ED175" s="22"/>
      <c r="EE175" s="22"/>
      <c r="EF175" s="22"/>
      <c r="EG175" s="22"/>
      <c r="EH175" s="22"/>
      <c r="EI175" s="22"/>
      <c r="EJ175" s="22"/>
      <c r="EK175" s="22"/>
      <c r="EL175" s="22"/>
      <c r="EM175" s="22"/>
      <c r="EN175" s="22"/>
      <c r="EO175" s="22"/>
      <c r="EP175" s="22"/>
      <c r="EQ175" s="22"/>
      <c r="ER175" s="22"/>
      <c r="ES175" s="22"/>
      <c r="ET175" s="22"/>
      <c r="EU175" s="22"/>
      <c r="EV175" s="22"/>
      <c r="EW175" s="22"/>
      <c r="EX175" s="22"/>
      <c r="EY175" s="22"/>
      <c r="EZ175" s="22"/>
      <c r="FA175" s="22"/>
      <c r="FB175" s="22"/>
      <c r="FC175" s="22"/>
      <c r="FD175" s="22"/>
      <c r="FE175" s="22"/>
      <c r="FF175" s="22"/>
      <c r="FG175" s="22"/>
      <c r="FH175" s="22"/>
      <c r="FI175" s="22"/>
      <c r="FJ175" s="22"/>
      <c r="FK175" s="22"/>
      <c r="FL175" s="22"/>
      <c r="FM175" s="22"/>
      <c r="FN175" s="22"/>
      <c r="FO175" s="22"/>
      <c r="FP175" s="22"/>
      <c r="FQ175" s="22"/>
      <c r="FR175" s="22"/>
      <c r="FS175" s="22"/>
      <c r="FT175" s="22"/>
      <c r="FU175" s="22"/>
      <c r="FV175" s="22"/>
      <c r="FW175" s="22"/>
      <c r="FX175" s="22"/>
      <c r="FY175" s="22"/>
      <c r="FZ175" s="22"/>
      <c r="GA175" s="22"/>
      <c r="GB175" s="22"/>
      <c r="GC175" s="22"/>
      <c r="GD175" s="22"/>
      <c r="GE175" s="22"/>
      <c r="GF175" s="22"/>
      <c r="GG175" s="22"/>
      <c r="GH175" s="22"/>
      <c r="GI175" s="22"/>
      <c r="GJ175" s="22"/>
      <c r="GK175" s="22"/>
      <c r="GL175" s="22"/>
      <c r="GM175" s="22"/>
      <c r="GN175" s="22"/>
      <c r="GO175" s="22"/>
      <c r="GP175" s="22"/>
      <c r="GQ175" s="22"/>
      <c r="GR175" s="22"/>
      <c r="GS175" s="22"/>
      <c r="GT175" s="22"/>
      <c r="GU175" s="22"/>
      <c r="GV175" s="22"/>
      <c r="GW175" s="22"/>
      <c r="GX175" s="22"/>
      <c r="GY175" s="22"/>
      <c r="GZ175" s="22"/>
      <c r="HA175" s="22"/>
      <c r="HB175" s="22"/>
    </row>
    <row r="176" spans="1:215" s="17" customFormat="1" ht="21" x14ac:dyDescent="0.3">
      <c r="A176" s="11"/>
      <c r="B176" s="12"/>
      <c r="C176" s="13" t="s">
        <v>1097</v>
      </c>
      <c r="D176" s="12"/>
      <c r="E176" s="12"/>
      <c r="F176" s="14" t="s">
        <v>1098</v>
      </c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5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  <c r="GB176" s="16"/>
      <c r="GC176" s="16"/>
      <c r="GD176" s="16"/>
      <c r="GE176" s="16"/>
      <c r="GF176" s="16"/>
      <c r="GG176" s="16"/>
      <c r="GH176" s="16"/>
      <c r="GI176" s="16"/>
      <c r="GJ176" s="16"/>
      <c r="GK176" s="16"/>
      <c r="GL176" s="16"/>
      <c r="GM176" s="16"/>
      <c r="GN176" s="16"/>
      <c r="GO176" s="16"/>
      <c r="GP176" s="16"/>
      <c r="GQ176" s="16"/>
      <c r="GR176" s="16"/>
      <c r="GS176" s="16"/>
      <c r="GT176" s="16"/>
      <c r="GU176" s="16"/>
      <c r="GV176" s="16"/>
      <c r="GW176" s="16"/>
      <c r="GX176" s="16"/>
      <c r="GY176" s="16"/>
      <c r="GZ176" s="16"/>
      <c r="HA176" s="16"/>
      <c r="HB176" s="16"/>
      <c r="HC176" s="16"/>
      <c r="HD176" s="16"/>
      <c r="HE176" s="16"/>
      <c r="HF176" s="16"/>
      <c r="HG176" s="16"/>
    </row>
    <row r="177" spans="1:21" s="25" customFormat="1" ht="79.2" x14ac:dyDescent="0.3">
      <c r="A177" s="28">
        <v>1</v>
      </c>
      <c r="B177" s="29" t="s">
        <v>967</v>
      </c>
      <c r="C177" s="29" t="s">
        <v>1099</v>
      </c>
      <c r="D177" s="29" t="s">
        <v>1100</v>
      </c>
      <c r="E177" s="29" t="s">
        <v>1101</v>
      </c>
      <c r="F177" s="29" t="s">
        <v>1102</v>
      </c>
      <c r="G177" s="29" t="s">
        <v>636</v>
      </c>
      <c r="H177" s="29">
        <v>37</v>
      </c>
      <c r="I177" s="29" t="s">
        <v>637</v>
      </c>
      <c r="J177" s="29" t="s">
        <v>1103</v>
      </c>
      <c r="K177" s="29">
        <v>2025</v>
      </c>
      <c r="L177" s="29" t="s">
        <v>129</v>
      </c>
      <c r="M177" s="29" t="s">
        <v>125</v>
      </c>
      <c r="N177" s="29"/>
      <c r="O177" s="29"/>
      <c r="P177" s="29" t="s">
        <v>639</v>
      </c>
      <c r="Q177" s="29"/>
      <c r="R177" s="29" t="s">
        <v>640</v>
      </c>
      <c r="S177" s="29" t="s">
        <v>129</v>
      </c>
      <c r="T177" s="29" t="s">
        <v>94</v>
      </c>
      <c r="U177" s="29" t="str">
        <f>HYPERLINK("http://dx.doi.org/10.18494/SAM5558","http://dx.doi.org/10.18494/SAM5558")</f>
        <v>http://dx.doi.org/10.18494/SAM5558</v>
      </c>
    </row>
    <row r="178" spans="1:21" s="25" customFormat="1" ht="52.8" x14ac:dyDescent="0.3">
      <c r="A178" s="28">
        <v>2</v>
      </c>
      <c r="B178" s="29" t="s">
        <v>967</v>
      </c>
      <c r="C178" s="29" t="s">
        <v>1099</v>
      </c>
      <c r="D178" s="29" t="s">
        <v>1100</v>
      </c>
      <c r="E178" s="29" t="s">
        <v>1104</v>
      </c>
      <c r="F178" s="29" t="s">
        <v>1105</v>
      </c>
      <c r="G178" s="29" t="s">
        <v>636</v>
      </c>
      <c r="H178" s="29">
        <v>37</v>
      </c>
      <c r="I178" s="29" t="s">
        <v>637</v>
      </c>
      <c r="J178" s="29" t="s">
        <v>1106</v>
      </c>
      <c r="K178" s="29">
        <v>2025</v>
      </c>
      <c r="L178" s="29" t="s">
        <v>129</v>
      </c>
      <c r="M178" s="29" t="s">
        <v>125</v>
      </c>
      <c r="N178" s="29"/>
      <c r="O178" s="29"/>
      <c r="P178" s="29" t="s">
        <v>639</v>
      </c>
      <c r="Q178" s="29"/>
      <c r="R178" s="29" t="s">
        <v>640</v>
      </c>
      <c r="S178" s="29" t="s">
        <v>129</v>
      </c>
      <c r="T178" s="29" t="s">
        <v>94</v>
      </c>
      <c r="U178" s="29" t="str">
        <f>HYPERLINK("http://dx.doi.org/10.18494/SAM5562","http://dx.doi.org/10.18494/SAM5562")</f>
        <v>http://dx.doi.org/10.18494/SAM5562</v>
      </c>
    </row>
    <row r="179" spans="1:21" s="25" customFormat="1" ht="39.6" x14ac:dyDescent="0.3">
      <c r="A179" s="28">
        <v>3</v>
      </c>
      <c r="B179" s="29" t="s">
        <v>967</v>
      </c>
      <c r="C179" s="29" t="s">
        <v>1099</v>
      </c>
      <c r="D179" s="29" t="s">
        <v>1107</v>
      </c>
      <c r="E179" s="29" t="s">
        <v>1108</v>
      </c>
      <c r="F179" s="29" t="s">
        <v>1109</v>
      </c>
      <c r="G179" s="29" t="s">
        <v>972</v>
      </c>
      <c r="H179" s="29">
        <v>25</v>
      </c>
      <c r="I179" s="29">
        <v>11</v>
      </c>
      <c r="J179" s="29" t="s">
        <v>1110</v>
      </c>
      <c r="K179" s="29">
        <v>2025</v>
      </c>
      <c r="L179" s="29" t="s">
        <v>475</v>
      </c>
      <c r="M179" s="29" t="s">
        <v>125</v>
      </c>
      <c r="N179" s="29"/>
      <c r="O179" s="29" t="s">
        <v>1008</v>
      </c>
      <c r="P179" s="29" t="s">
        <v>91</v>
      </c>
      <c r="Q179" s="29"/>
      <c r="R179" s="29" t="s">
        <v>975</v>
      </c>
      <c r="S179" s="29" t="s">
        <v>976</v>
      </c>
      <c r="T179" s="29" t="s">
        <v>94</v>
      </c>
      <c r="U179" s="29" t="str">
        <f>HYPERLINK("http://dx.doi.org/10.1109/JSEN.2025.3563452","http://dx.doi.org/10.1109/JSEN.2025.3563452")</f>
        <v>http://dx.doi.org/10.1109/JSEN.2025.3563452</v>
      </c>
    </row>
    <row r="180" spans="1:21" s="25" customFormat="1" ht="39.6" x14ac:dyDescent="0.3">
      <c r="A180" s="28">
        <v>4</v>
      </c>
      <c r="B180" s="29" t="s">
        <v>967</v>
      </c>
      <c r="C180" s="29" t="s">
        <v>1099</v>
      </c>
      <c r="D180" s="29" t="s">
        <v>1107</v>
      </c>
      <c r="E180" s="29" t="s">
        <v>1111</v>
      </c>
      <c r="F180" s="29" t="s">
        <v>1112</v>
      </c>
      <c r="G180" s="29" t="s">
        <v>1113</v>
      </c>
      <c r="H180" s="29">
        <v>142</v>
      </c>
      <c r="I180" s="29" t="s">
        <v>1114</v>
      </c>
      <c r="J180" s="29" t="s">
        <v>1115</v>
      </c>
      <c r="K180" s="29">
        <v>2025</v>
      </c>
      <c r="L180" s="29" t="s">
        <v>576</v>
      </c>
      <c r="M180" s="29" t="s">
        <v>125</v>
      </c>
      <c r="N180" s="29"/>
      <c r="O180" s="29"/>
      <c r="P180" s="29" t="s">
        <v>91</v>
      </c>
      <c r="Q180" s="29"/>
      <c r="R180" s="29" t="s">
        <v>1116</v>
      </c>
      <c r="S180" s="29" t="s">
        <v>1117</v>
      </c>
      <c r="T180" s="29" t="s">
        <v>94</v>
      </c>
      <c r="U180" s="29" t="str">
        <f>HYPERLINK("http://dx.doi.org/10.1007/s11277-025-11798-0","http://dx.doi.org/10.1007/s11277-025-11798-0")</f>
        <v>http://dx.doi.org/10.1007/s11277-025-11798-0</v>
      </c>
    </row>
    <row r="181" spans="1:21" s="25" customFormat="1" ht="39.6" x14ac:dyDescent="0.3">
      <c r="A181" s="28">
        <v>5</v>
      </c>
      <c r="B181" s="29" t="s">
        <v>967</v>
      </c>
      <c r="C181" s="29" t="s">
        <v>1099</v>
      </c>
      <c r="D181" s="29" t="s">
        <v>1118</v>
      </c>
      <c r="E181" s="29" t="s">
        <v>1119</v>
      </c>
      <c r="F181" s="29" t="s">
        <v>1120</v>
      </c>
      <c r="G181" s="29" t="s">
        <v>1121</v>
      </c>
      <c r="H181" s="29">
        <v>31</v>
      </c>
      <c r="I181" s="29">
        <v>8</v>
      </c>
      <c r="J181" s="29" t="s">
        <v>1122</v>
      </c>
      <c r="K181" s="29">
        <v>2025</v>
      </c>
      <c r="L181" s="29" t="s">
        <v>271</v>
      </c>
      <c r="M181" s="29" t="s">
        <v>125</v>
      </c>
      <c r="N181" s="29"/>
      <c r="O181" s="29"/>
      <c r="P181" s="29" t="s">
        <v>385</v>
      </c>
      <c r="Q181" s="29"/>
      <c r="R181" s="29" t="s">
        <v>1123</v>
      </c>
      <c r="S181" s="29" t="s">
        <v>1124</v>
      </c>
      <c r="T181" s="29" t="s">
        <v>94</v>
      </c>
      <c r="U181" s="29" t="str">
        <f>HYPERLINK("http://dx.doi.org/10.1007/s11276-025-04024-z","http://dx.doi.org/10.1007/s11276-025-04024-z")</f>
        <v>http://dx.doi.org/10.1007/s11276-025-04024-z</v>
      </c>
    </row>
    <row r="182" spans="1:21" s="25" customFormat="1" ht="79.2" x14ac:dyDescent="0.3">
      <c r="A182" s="28">
        <v>6</v>
      </c>
      <c r="B182" s="29" t="s">
        <v>967</v>
      </c>
      <c r="C182" s="29" t="s">
        <v>1099</v>
      </c>
      <c r="D182" s="29" t="s">
        <v>1125</v>
      </c>
      <c r="E182" s="29" t="s">
        <v>1126</v>
      </c>
      <c r="F182" s="29" t="s">
        <v>1127</v>
      </c>
      <c r="G182" s="29" t="s">
        <v>1128</v>
      </c>
      <c r="H182" s="29">
        <v>52</v>
      </c>
      <c r="I182" s="29">
        <v>12</v>
      </c>
      <c r="J182" s="29" t="s">
        <v>1129</v>
      </c>
      <c r="K182" s="29">
        <v>2025</v>
      </c>
      <c r="L182" s="29" t="s">
        <v>1130</v>
      </c>
      <c r="M182" s="29" t="s">
        <v>125</v>
      </c>
      <c r="N182" s="29"/>
      <c r="O182" s="29"/>
      <c r="P182" s="29" t="s">
        <v>91</v>
      </c>
      <c r="Q182" s="29"/>
      <c r="R182" s="29" t="s">
        <v>1131</v>
      </c>
      <c r="S182" s="29" t="s">
        <v>1132</v>
      </c>
      <c r="T182" s="29" t="s">
        <v>94</v>
      </c>
      <c r="U182" s="29" t="str">
        <f>HYPERLINK("http://dx.doi.org/10.1002/mp.70164","http://dx.doi.org/10.1002/mp.70164")</f>
        <v>http://dx.doi.org/10.1002/mp.70164</v>
      </c>
    </row>
    <row r="183" spans="1:21" s="25" customFormat="1" ht="66" x14ac:dyDescent="0.3">
      <c r="A183" s="28">
        <v>7</v>
      </c>
      <c r="B183" s="29" t="s">
        <v>967</v>
      </c>
      <c r="C183" s="29" t="s">
        <v>1099</v>
      </c>
      <c r="D183" s="29" t="s">
        <v>1133</v>
      </c>
      <c r="E183" s="29" t="s">
        <v>1134</v>
      </c>
      <c r="F183" s="29" t="s">
        <v>1135</v>
      </c>
      <c r="G183" s="29" t="s">
        <v>1136</v>
      </c>
      <c r="H183" s="29">
        <v>318</v>
      </c>
      <c r="I183" s="29" t="s">
        <v>129</v>
      </c>
      <c r="J183" s="29">
        <v>121390</v>
      </c>
      <c r="K183" s="29">
        <v>2025</v>
      </c>
      <c r="L183" s="29" t="s">
        <v>462</v>
      </c>
      <c r="M183" s="29" t="s">
        <v>125</v>
      </c>
      <c r="N183" s="29"/>
      <c r="O183" s="29"/>
      <c r="P183" s="29" t="s">
        <v>91</v>
      </c>
      <c r="Q183" s="29"/>
      <c r="R183" s="29" t="s">
        <v>1137</v>
      </c>
      <c r="S183" s="29" t="s">
        <v>1138</v>
      </c>
      <c r="T183" s="29" t="s">
        <v>94</v>
      </c>
      <c r="U183" s="29" t="str">
        <f>HYPERLINK("http://dx.doi.org/10.1016/j.neuroimage.2025.121390","http://dx.doi.org/10.1016/j.neuroimage.2025.121390")</f>
        <v>http://dx.doi.org/10.1016/j.neuroimage.2025.121390</v>
      </c>
    </row>
    <row r="184" spans="1:21" s="25" customFormat="1" ht="66" x14ac:dyDescent="0.3">
      <c r="A184" s="28">
        <v>8</v>
      </c>
      <c r="B184" s="19" t="s">
        <v>1012</v>
      </c>
      <c r="C184" s="20" t="s">
        <v>1139</v>
      </c>
      <c r="D184" s="20" t="s">
        <v>1140</v>
      </c>
      <c r="E184" s="20" t="s">
        <v>1141</v>
      </c>
      <c r="F184" s="20" t="s">
        <v>1142</v>
      </c>
      <c r="G184" s="20" t="s">
        <v>1143</v>
      </c>
      <c r="H184" s="20" t="s">
        <v>63</v>
      </c>
      <c r="I184" s="20"/>
      <c r="J184" s="20" t="s">
        <v>1144</v>
      </c>
      <c r="K184" s="20" t="s">
        <v>35</v>
      </c>
      <c r="L184" s="20" t="s">
        <v>68</v>
      </c>
      <c r="M184" s="20" t="s">
        <v>1145</v>
      </c>
      <c r="N184" s="20"/>
      <c r="O184" s="20" t="s">
        <v>38</v>
      </c>
      <c r="P184" s="20" t="s">
        <v>1146</v>
      </c>
      <c r="Q184" s="20"/>
      <c r="R184" s="20"/>
      <c r="S184" s="20" t="s">
        <v>1147</v>
      </c>
      <c r="T184" s="20" t="s">
        <v>41</v>
      </c>
      <c r="U184" s="35" t="s">
        <v>1148</v>
      </c>
    </row>
    <row r="185" spans="1:21" s="25" customFormat="1" ht="52.8" x14ac:dyDescent="0.3">
      <c r="A185" s="28">
        <v>9</v>
      </c>
      <c r="B185" s="29" t="s">
        <v>967</v>
      </c>
      <c r="C185" s="29" t="s">
        <v>1099</v>
      </c>
      <c r="D185" s="29" t="s">
        <v>1149</v>
      </c>
      <c r="E185" s="29" t="s">
        <v>1150</v>
      </c>
      <c r="F185" s="29" t="s">
        <v>1151</v>
      </c>
      <c r="G185" s="29" t="s">
        <v>1152</v>
      </c>
      <c r="H185" s="29">
        <v>38</v>
      </c>
      <c r="I185" s="29">
        <v>16</v>
      </c>
      <c r="J185" s="29" t="s">
        <v>1153</v>
      </c>
      <c r="K185" s="29">
        <v>2025</v>
      </c>
      <c r="L185" s="29" t="s">
        <v>1154</v>
      </c>
      <c r="M185" s="29" t="s">
        <v>125</v>
      </c>
      <c r="N185" s="29"/>
      <c r="O185" s="20" t="s">
        <v>126</v>
      </c>
      <c r="P185" s="29" t="s">
        <v>91</v>
      </c>
      <c r="Q185" s="29"/>
      <c r="R185" s="29" t="s">
        <v>1155</v>
      </c>
      <c r="S185" s="29" t="s">
        <v>1156</v>
      </c>
      <c r="T185" s="29" t="s">
        <v>94</v>
      </c>
      <c r="U185" s="29" t="str">
        <f>HYPERLINK("http://dx.doi.org/10.1002/dac.70265","http://dx.doi.org/10.1002/dac.70265")</f>
        <v>http://dx.doi.org/10.1002/dac.70265</v>
      </c>
    </row>
    <row r="186" spans="1:21" s="25" customFormat="1" ht="39.6" x14ac:dyDescent="0.3">
      <c r="A186" s="28">
        <v>10</v>
      </c>
      <c r="B186" s="29" t="s">
        <v>967</v>
      </c>
      <c r="C186" s="29" t="s">
        <v>1099</v>
      </c>
      <c r="D186" s="29" t="s">
        <v>1157</v>
      </c>
      <c r="E186" s="30" t="s">
        <v>1158</v>
      </c>
      <c r="F186" s="29" t="s">
        <v>1159</v>
      </c>
      <c r="G186" s="29" t="s">
        <v>1160</v>
      </c>
      <c r="H186" s="29">
        <v>17</v>
      </c>
      <c r="I186" s="29">
        <v>4</v>
      </c>
      <c r="J186" s="29">
        <v>1.6878132251335828E+16</v>
      </c>
      <c r="K186" s="29">
        <v>2025</v>
      </c>
      <c r="L186" s="29" t="s">
        <v>437</v>
      </c>
      <c r="M186" s="29" t="s">
        <v>125</v>
      </c>
      <c r="N186" s="29"/>
      <c r="O186" s="29"/>
      <c r="P186" s="29" t="s">
        <v>116</v>
      </c>
      <c r="Q186" s="29"/>
      <c r="R186" s="29" t="s">
        <v>1161</v>
      </c>
      <c r="S186" s="29" t="s">
        <v>1162</v>
      </c>
      <c r="T186" s="29" t="s">
        <v>94</v>
      </c>
      <c r="U186" s="29" t="str">
        <f>HYPERLINK("http://dx.doi.org/10.1177/16878132251335829","http://dx.doi.org/10.1177/16878132251335829")</f>
        <v>http://dx.doi.org/10.1177/16878132251335829</v>
      </c>
    </row>
    <row r="187" spans="1:21" s="25" customFormat="1" ht="41.4" x14ac:dyDescent="0.3">
      <c r="A187" s="28">
        <v>11</v>
      </c>
      <c r="B187" s="29" t="s">
        <v>967</v>
      </c>
      <c r="C187" s="29" t="s">
        <v>1099</v>
      </c>
      <c r="D187" s="29" t="s">
        <v>1163</v>
      </c>
      <c r="E187" s="29" t="s">
        <v>1164</v>
      </c>
      <c r="F187" s="29" t="s">
        <v>1165</v>
      </c>
      <c r="G187" s="29" t="s">
        <v>1166</v>
      </c>
      <c r="H187" s="29">
        <v>20</v>
      </c>
      <c r="I187" s="29">
        <v>5</v>
      </c>
      <c r="J187" s="29">
        <v>51002</v>
      </c>
      <c r="K187" s="29">
        <v>2025</v>
      </c>
      <c r="L187" s="29" t="s">
        <v>1167</v>
      </c>
      <c r="M187" s="29" t="s">
        <v>125</v>
      </c>
      <c r="N187" s="29"/>
      <c r="O187" s="29"/>
      <c r="P187" s="29" t="s">
        <v>91</v>
      </c>
      <c r="Q187" s="29"/>
      <c r="R187" s="29" t="s">
        <v>1168</v>
      </c>
      <c r="S187" s="29" t="s">
        <v>1169</v>
      </c>
      <c r="T187" s="29" t="s">
        <v>94</v>
      </c>
      <c r="U187" s="29" t="str">
        <f>HYPERLINK("http://dx.doi.org/10.1115/1.4068080","http://dx.doi.org/10.1115/1.4068080")</f>
        <v>http://dx.doi.org/10.1115/1.4068080</v>
      </c>
    </row>
    <row r="188" spans="1:21" s="25" customFormat="1" ht="39.6" x14ac:dyDescent="0.3">
      <c r="A188" s="28">
        <v>12</v>
      </c>
      <c r="B188" s="29" t="s">
        <v>967</v>
      </c>
      <c r="C188" s="29" t="s">
        <v>1099</v>
      </c>
      <c r="D188" s="29" t="s">
        <v>1170</v>
      </c>
      <c r="E188" s="29" t="s">
        <v>1171</v>
      </c>
      <c r="F188" s="29" t="s">
        <v>1172</v>
      </c>
      <c r="G188" s="29" t="s">
        <v>1173</v>
      </c>
      <c r="H188" s="29">
        <v>183</v>
      </c>
      <c r="I188" s="29" t="s">
        <v>129</v>
      </c>
      <c r="J188" s="29" t="s">
        <v>1174</v>
      </c>
      <c r="K188" s="29">
        <v>2025</v>
      </c>
      <c r="L188" s="29" t="s">
        <v>148</v>
      </c>
      <c r="M188" s="29" t="s">
        <v>125</v>
      </c>
      <c r="N188" s="29"/>
      <c r="O188" s="29" t="s">
        <v>1008</v>
      </c>
      <c r="P188" s="29" t="s">
        <v>149</v>
      </c>
      <c r="Q188" s="29"/>
      <c r="R188" s="29" t="s">
        <v>1175</v>
      </c>
      <c r="S188" s="29" t="s">
        <v>1176</v>
      </c>
      <c r="T188" s="29" t="s">
        <v>94</v>
      </c>
      <c r="U188" s="29" t="str">
        <f>HYPERLINK("http://dx.doi.org/10.1016/j.intermet.2025.108830","http://dx.doi.org/10.1016/j.intermet.2025.108830")</f>
        <v>http://dx.doi.org/10.1016/j.intermet.2025.108830</v>
      </c>
    </row>
    <row r="189" spans="1:21" s="25" customFormat="1" ht="52.8" x14ac:dyDescent="0.3">
      <c r="A189" s="28">
        <v>13</v>
      </c>
      <c r="B189" s="29" t="s">
        <v>967</v>
      </c>
      <c r="C189" s="29" t="s">
        <v>1099</v>
      </c>
      <c r="D189" s="29" t="s">
        <v>1170</v>
      </c>
      <c r="E189" s="29" t="s">
        <v>1177</v>
      </c>
      <c r="F189" s="29" t="s">
        <v>1178</v>
      </c>
      <c r="G189" s="29" t="s">
        <v>1179</v>
      </c>
      <c r="H189" s="29">
        <v>31</v>
      </c>
      <c r="I189" s="29" t="s">
        <v>129</v>
      </c>
      <c r="J189" s="29">
        <v>100662</v>
      </c>
      <c r="K189" s="29">
        <v>2025</v>
      </c>
      <c r="L189" s="29" t="s">
        <v>148</v>
      </c>
      <c r="M189" s="29" t="s">
        <v>125</v>
      </c>
      <c r="N189" s="29"/>
      <c r="O189" s="29"/>
      <c r="P189" s="29" t="s">
        <v>158</v>
      </c>
      <c r="Q189" s="29"/>
      <c r="R189" s="29" t="s">
        <v>1180</v>
      </c>
      <c r="S189" s="29" t="s">
        <v>129</v>
      </c>
      <c r="T189" s="29" t="s">
        <v>94</v>
      </c>
      <c r="U189" s="29" t="str">
        <f>HYPERLINK("http://dx.doi.org/10.1016/j.mtnano.2025.100662","http://dx.doi.org/10.1016/j.mtnano.2025.100662")</f>
        <v>http://dx.doi.org/10.1016/j.mtnano.2025.100662</v>
      </c>
    </row>
    <row r="190" spans="1:21" s="25" customFormat="1" ht="66" x14ac:dyDescent="0.3">
      <c r="A190" s="28">
        <v>14</v>
      </c>
      <c r="B190" s="29" t="s">
        <v>967</v>
      </c>
      <c r="C190" s="29" t="s">
        <v>1099</v>
      </c>
      <c r="D190" s="29" t="s">
        <v>1170</v>
      </c>
      <c r="E190" s="29" t="s">
        <v>1181</v>
      </c>
      <c r="F190" s="29" t="s">
        <v>1182</v>
      </c>
      <c r="G190" s="29" t="s">
        <v>1183</v>
      </c>
      <c r="H190" s="29">
        <v>31</v>
      </c>
      <c r="I190" s="29">
        <v>10</v>
      </c>
      <c r="J190" s="29" t="s">
        <v>1184</v>
      </c>
      <c r="K190" s="29">
        <v>2025</v>
      </c>
      <c r="L190" s="29" t="s">
        <v>621</v>
      </c>
      <c r="M190" s="29" t="s">
        <v>125</v>
      </c>
      <c r="N190" s="29"/>
      <c r="O190" s="29"/>
      <c r="P190" s="29" t="s">
        <v>105</v>
      </c>
      <c r="Q190" s="29"/>
      <c r="R190" s="29" t="s">
        <v>1185</v>
      </c>
      <c r="S190" s="29" t="s">
        <v>1186</v>
      </c>
      <c r="T190" s="29" t="s">
        <v>94</v>
      </c>
      <c r="U190" s="29" t="str">
        <f>HYPERLINK("http://dx.doi.org/10.1007/s11581-025-06625-2","http://dx.doi.org/10.1007/s11581-025-06625-2")</f>
        <v>http://dx.doi.org/10.1007/s11581-025-06625-2</v>
      </c>
    </row>
    <row r="191" spans="1:21" s="25" customFormat="1" ht="66" x14ac:dyDescent="0.3">
      <c r="A191" s="28">
        <v>15</v>
      </c>
      <c r="B191" s="29" t="s">
        <v>967</v>
      </c>
      <c r="C191" s="29" t="s">
        <v>1099</v>
      </c>
      <c r="D191" s="29" t="s">
        <v>1170</v>
      </c>
      <c r="E191" s="29" t="s">
        <v>1187</v>
      </c>
      <c r="F191" s="29" t="s">
        <v>1188</v>
      </c>
      <c r="G191" s="29" t="s">
        <v>568</v>
      </c>
      <c r="H191" s="29">
        <v>666</v>
      </c>
      <c r="I191" s="29" t="s">
        <v>129</v>
      </c>
      <c r="J191" s="29">
        <v>123682</v>
      </c>
      <c r="K191" s="29">
        <v>2025</v>
      </c>
      <c r="L191" s="29" t="s">
        <v>569</v>
      </c>
      <c r="M191" s="29" t="s">
        <v>125</v>
      </c>
      <c r="N191" s="29"/>
      <c r="O191" s="29"/>
      <c r="P191" s="29" t="s">
        <v>158</v>
      </c>
      <c r="Q191" s="29"/>
      <c r="R191" s="29" t="s">
        <v>570</v>
      </c>
      <c r="S191" s="29" t="s">
        <v>571</v>
      </c>
      <c r="T191" s="29" t="s">
        <v>94</v>
      </c>
      <c r="U191" s="29" t="str">
        <f>HYPERLINK("http://dx.doi.org/10.1016/j.jnoncrysol.2025.123682","http://dx.doi.org/10.1016/j.jnoncrysol.2025.123682")</f>
        <v>http://dx.doi.org/10.1016/j.jnoncrysol.2025.123682</v>
      </c>
    </row>
    <row r="192" spans="1:21" s="25" customFormat="1" ht="52.8" x14ac:dyDescent="0.3">
      <c r="A192" s="28">
        <v>16</v>
      </c>
      <c r="B192" s="29" t="s">
        <v>967</v>
      </c>
      <c r="C192" s="29" t="s">
        <v>1099</v>
      </c>
      <c r="D192" s="29" t="s">
        <v>1170</v>
      </c>
      <c r="E192" s="29" t="s">
        <v>1189</v>
      </c>
      <c r="F192" s="29" t="s">
        <v>1190</v>
      </c>
      <c r="G192" s="29" t="s">
        <v>1183</v>
      </c>
      <c r="H192" s="29">
        <v>31</v>
      </c>
      <c r="I192" s="29">
        <v>4</v>
      </c>
      <c r="J192" s="29" t="s">
        <v>1191</v>
      </c>
      <c r="K192" s="29">
        <v>2025</v>
      </c>
      <c r="L192" s="29" t="s">
        <v>437</v>
      </c>
      <c r="M192" s="29" t="s">
        <v>125</v>
      </c>
      <c r="N192" s="29"/>
      <c r="O192" s="29"/>
      <c r="P192" s="29" t="s">
        <v>105</v>
      </c>
      <c r="Q192" s="29"/>
      <c r="R192" s="29" t="s">
        <v>1185</v>
      </c>
      <c r="S192" s="29" t="s">
        <v>1186</v>
      </c>
      <c r="T192" s="29" t="s">
        <v>94</v>
      </c>
      <c r="U192" s="29" t="str">
        <f>HYPERLINK("http://dx.doi.org/10.1007/s11581-025-06146-y","http://dx.doi.org/10.1007/s11581-025-06146-y")</f>
        <v>http://dx.doi.org/10.1007/s11581-025-06146-y</v>
      </c>
    </row>
    <row r="193" spans="1:215" s="25" customFormat="1" ht="52.8" x14ac:dyDescent="0.3">
      <c r="A193" s="28">
        <v>17</v>
      </c>
      <c r="B193" s="29" t="s">
        <v>967</v>
      </c>
      <c r="C193" s="29" t="s">
        <v>1099</v>
      </c>
      <c r="D193" s="45" t="s">
        <v>1192</v>
      </c>
      <c r="E193" s="29" t="s">
        <v>1193</v>
      </c>
      <c r="F193" s="29" t="s">
        <v>1194</v>
      </c>
      <c r="G193" s="29" t="s">
        <v>544</v>
      </c>
      <c r="H193" s="29">
        <v>1020</v>
      </c>
      <c r="I193" s="29" t="s">
        <v>129</v>
      </c>
      <c r="J193" s="29">
        <v>179255</v>
      </c>
      <c r="K193" s="29">
        <v>2025</v>
      </c>
      <c r="L193" s="29" t="s">
        <v>974</v>
      </c>
      <c r="M193" s="29" t="s">
        <v>125</v>
      </c>
      <c r="N193" s="29"/>
      <c r="O193" s="20" t="s">
        <v>38</v>
      </c>
      <c r="P193" s="29" t="s">
        <v>128</v>
      </c>
      <c r="Q193" s="29"/>
      <c r="R193" s="29" t="s">
        <v>546</v>
      </c>
      <c r="S193" s="29" t="s">
        <v>547</v>
      </c>
      <c r="T193" s="29" t="s">
        <v>94</v>
      </c>
      <c r="U193" s="29" t="str">
        <f>HYPERLINK("http://dx.doi.org/10.1016/j.jallcom.2025.179255","http://dx.doi.org/10.1016/j.jallcom.2025.179255")</f>
        <v>http://dx.doi.org/10.1016/j.jallcom.2025.179255</v>
      </c>
    </row>
    <row r="194" spans="1:215" s="25" customFormat="1" ht="52.8" x14ac:dyDescent="0.3">
      <c r="A194" s="28">
        <v>18</v>
      </c>
      <c r="B194" s="29" t="s">
        <v>967</v>
      </c>
      <c r="C194" s="29" t="s">
        <v>1099</v>
      </c>
      <c r="D194" s="29" t="s">
        <v>1192</v>
      </c>
      <c r="E194" s="29" t="s">
        <v>1195</v>
      </c>
      <c r="F194" s="29" t="s">
        <v>1196</v>
      </c>
      <c r="G194" s="29" t="s">
        <v>532</v>
      </c>
      <c r="H194" s="29">
        <v>7</v>
      </c>
      <c r="I194" s="29">
        <v>1</v>
      </c>
      <c r="J194" s="29" t="s">
        <v>1197</v>
      </c>
      <c r="K194" s="29">
        <v>2025</v>
      </c>
      <c r="L194" s="29" t="s">
        <v>748</v>
      </c>
      <c r="M194" s="29" t="s">
        <v>125</v>
      </c>
      <c r="N194" s="29"/>
      <c r="O194" s="29"/>
      <c r="P194" s="29" t="s">
        <v>91</v>
      </c>
      <c r="Q194" s="29"/>
      <c r="R194" s="29" t="s">
        <v>129</v>
      </c>
      <c r="S194" s="29" t="s">
        <v>535</v>
      </c>
      <c r="T194" s="29" t="s">
        <v>94</v>
      </c>
      <c r="U194" s="29" t="str">
        <f>HYPERLINK("http://dx.doi.org/10.1021/acsaelm.4c01582","http://dx.doi.org/10.1021/acsaelm.4c01582")</f>
        <v>http://dx.doi.org/10.1021/acsaelm.4c01582</v>
      </c>
    </row>
    <row r="195" spans="1:215" s="25" customFormat="1" ht="52.8" x14ac:dyDescent="0.3">
      <c r="A195" s="28">
        <v>19</v>
      </c>
      <c r="B195" s="29" t="s">
        <v>967</v>
      </c>
      <c r="C195" s="29" t="s">
        <v>1099</v>
      </c>
      <c r="D195" s="29" t="s">
        <v>1192</v>
      </c>
      <c r="E195" s="29" t="s">
        <v>1198</v>
      </c>
      <c r="F195" s="29" t="s">
        <v>1199</v>
      </c>
      <c r="G195" s="29" t="s">
        <v>544</v>
      </c>
      <c r="H195" s="29">
        <v>1044</v>
      </c>
      <c r="I195" s="29" t="s">
        <v>129</v>
      </c>
      <c r="J195" s="29">
        <v>184166</v>
      </c>
      <c r="K195" s="29">
        <v>2025</v>
      </c>
      <c r="L195" s="29" t="s">
        <v>1200</v>
      </c>
      <c r="M195" s="29" t="s">
        <v>125</v>
      </c>
      <c r="N195" s="29"/>
      <c r="O195" s="29"/>
      <c r="P195" s="29" t="s">
        <v>128</v>
      </c>
      <c r="Q195" s="29"/>
      <c r="R195" s="29" t="s">
        <v>546</v>
      </c>
      <c r="S195" s="29" t="s">
        <v>547</v>
      </c>
      <c r="T195" s="29" t="s">
        <v>94</v>
      </c>
      <c r="U195" s="29" t="str">
        <f>HYPERLINK("http://dx.doi.org/10.1016/j.jallcom.2025.184166","http://dx.doi.org/10.1016/j.jallcom.2025.184166")</f>
        <v>http://dx.doi.org/10.1016/j.jallcom.2025.184166</v>
      </c>
    </row>
    <row r="196" spans="1:215" s="25" customFormat="1" ht="39.6" x14ac:dyDescent="0.3">
      <c r="A196" s="28">
        <v>20</v>
      </c>
      <c r="B196" s="29" t="s">
        <v>967</v>
      </c>
      <c r="C196" s="29" t="s">
        <v>1099</v>
      </c>
      <c r="D196" s="29" t="s">
        <v>1192</v>
      </c>
      <c r="E196" s="29" t="s">
        <v>1201</v>
      </c>
      <c r="F196" s="29" t="s">
        <v>1202</v>
      </c>
      <c r="G196" s="29" t="s">
        <v>532</v>
      </c>
      <c r="H196" s="29">
        <v>7</v>
      </c>
      <c r="I196" s="29">
        <v>6</v>
      </c>
      <c r="J196" s="29" t="s">
        <v>1203</v>
      </c>
      <c r="K196" s="29">
        <v>2025</v>
      </c>
      <c r="L196" s="29" t="s">
        <v>1204</v>
      </c>
      <c r="M196" s="29" t="s">
        <v>125</v>
      </c>
      <c r="N196" s="29"/>
      <c r="O196" s="29"/>
      <c r="P196" s="29" t="s">
        <v>91</v>
      </c>
      <c r="Q196" s="29"/>
      <c r="R196" s="29" t="s">
        <v>129</v>
      </c>
      <c r="S196" s="29" t="s">
        <v>535</v>
      </c>
      <c r="T196" s="29" t="s">
        <v>94</v>
      </c>
      <c r="U196" s="29" t="str">
        <f>HYPERLINK("http://dx.doi.org/10.1021/acsaelm.4c02091","http://dx.doi.org/10.1021/acsaelm.4c02091")</f>
        <v>http://dx.doi.org/10.1021/acsaelm.4c02091</v>
      </c>
    </row>
    <row r="197" spans="1:215" s="25" customFormat="1" ht="39.6" x14ac:dyDescent="0.3">
      <c r="A197" s="28">
        <v>21</v>
      </c>
      <c r="B197" s="29" t="s">
        <v>967</v>
      </c>
      <c r="C197" s="29" t="s">
        <v>1099</v>
      </c>
      <c r="D197" s="29" t="s">
        <v>1192</v>
      </c>
      <c r="E197" s="29" t="s">
        <v>1205</v>
      </c>
      <c r="F197" s="29" t="s">
        <v>1206</v>
      </c>
      <c r="G197" s="29" t="s">
        <v>1207</v>
      </c>
      <c r="H197" s="29">
        <v>72</v>
      </c>
      <c r="I197" s="29">
        <v>2</v>
      </c>
      <c r="J197" s="29" t="s">
        <v>1208</v>
      </c>
      <c r="K197" s="29">
        <v>2025</v>
      </c>
      <c r="L197" s="29" t="s">
        <v>1209</v>
      </c>
      <c r="M197" s="29" t="s">
        <v>125</v>
      </c>
      <c r="N197" s="29"/>
      <c r="O197" s="29"/>
      <c r="P197" s="29" t="s">
        <v>91</v>
      </c>
      <c r="Q197" s="29"/>
      <c r="R197" s="29" t="s">
        <v>1210</v>
      </c>
      <c r="S197" s="29" t="s">
        <v>1211</v>
      </c>
      <c r="T197" s="29" t="s">
        <v>94</v>
      </c>
      <c r="U197" s="29" t="str">
        <f>HYPERLINK("http://dx.doi.org/10.1109/TED.2024.3519058","http://dx.doi.org/10.1109/TED.2024.3519058")</f>
        <v>http://dx.doi.org/10.1109/TED.2024.3519058</v>
      </c>
    </row>
    <row r="198" spans="1:215" s="25" customFormat="1" ht="52.8" x14ac:dyDescent="0.3">
      <c r="A198" s="28">
        <v>22</v>
      </c>
      <c r="B198" s="29" t="s">
        <v>967</v>
      </c>
      <c r="C198" s="29" t="s">
        <v>1099</v>
      </c>
      <c r="D198" s="29" t="s">
        <v>1192</v>
      </c>
      <c r="E198" s="29" t="s">
        <v>1212</v>
      </c>
      <c r="F198" s="29" t="s">
        <v>1213</v>
      </c>
      <c r="G198" s="29" t="s">
        <v>1214</v>
      </c>
      <c r="H198" s="29">
        <v>36</v>
      </c>
      <c r="I198" s="29">
        <v>8</v>
      </c>
      <c r="J198" s="29">
        <v>478</v>
      </c>
      <c r="K198" s="29">
        <v>2025</v>
      </c>
      <c r="L198" s="29" t="s">
        <v>156</v>
      </c>
      <c r="M198" s="29" t="s">
        <v>125</v>
      </c>
      <c r="N198" s="29"/>
      <c r="O198" s="29"/>
      <c r="P198" s="29" t="s">
        <v>385</v>
      </c>
      <c r="Q198" s="29"/>
      <c r="R198" s="29" t="s">
        <v>1215</v>
      </c>
      <c r="S198" s="29" t="s">
        <v>1216</v>
      </c>
      <c r="T198" s="29" t="s">
        <v>94</v>
      </c>
      <c r="U198" s="29" t="str">
        <f>HYPERLINK("http://dx.doi.org/10.1007/s10854-025-14436-4","http://dx.doi.org/10.1007/s10854-025-14436-4")</f>
        <v>http://dx.doi.org/10.1007/s10854-025-14436-4</v>
      </c>
    </row>
    <row r="199" spans="1:215" s="25" customFormat="1" ht="39.6" x14ac:dyDescent="0.3">
      <c r="A199" s="28">
        <v>23</v>
      </c>
      <c r="B199" s="19" t="s">
        <v>1012</v>
      </c>
      <c r="C199" s="20" t="s">
        <v>1139</v>
      </c>
      <c r="D199" s="20" t="s">
        <v>1217</v>
      </c>
      <c r="E199" s="20" t="s">
        <v>1218</v>
      </c>
      <c r="F199" s="20" t="s">
        <v>1219</v>
      </c>
      <c r="G199" s="20" t="s">
        <v>1220</v>
      </c>
      <c r="H199" s="20" t="s">
        <v>363</v>
      </c>
      <c r="I199" s="20" t="s">
        <v>25</v>
      </c>
      <c r="J199" s="20" t="s">
        <v>1221</v>
      </c>
      <c r="K199" s="20" t="s">
        <v>35</v>
      </c>
      <c r="L199" s="20" t="s">
        <v>384</v>
      </c>
      <c r="M199" s="20" t="s">
        <v>319</v>
      </c>
      <c r="N199" s="20"/>
      <c r="O199" s="20" t="s">
        <v>126</v>
      </c>
      <c r="P199" s="20" t="s">
        <v>91</v>
      </c>
      <c r="Q199" s="20"/>
      <c r="R199" s="20" t="s">
        <v>1222</v>
      </c>
      <c r="S199" s="20" t="s">
        <v>1222</v>
      </c>
      <c r="T199" s="20" t="s">
        <v>41</v>
      </c>
      <c r="U199" s="20" t="s">
        <v>1223</v>
      </c>
    </row>
    <row r="200" spans="1:215" s="25" customFormat="1" ht="66" x14ac:dyDescent="0.3">
      <c r="A200" s="28">
        <v>24</v>
      </c>
      <c r="B200" s="29" t="s">
        <v>967</v>
      </c>
      <c r="C200" s="29" t="s">
        <v>1099</v>
      </c>
      <c r="D200" s="29" t="s">
        <v>1224</v>
      </c>
      <c r="E200" s="29" t="s">
        <v>1225</v>
      </c>
      <c r="F200" s="29" t="s">
        <v>1226</v>
      </c>
      <c r="G200" s="29" t="s">
        <v>1227</v>
      </c>
      <c r="H200" s="29">
        <v>141</v>
      </c>
      <c r="I200" s="29" t="s">
        <v>1228</v>
      </c>
      <c r="J200" s="29" t="s">
        <v>1229</v>
      </c>
      <c r="K200" s="29">
        <v>2025</v>
      </c>
      <c r="L200" s="29" t="s">
        <v>403</v>
      </c>
      <c r="M200" s="29" t="s">
        <v>125</v>
      </c>
      <c r="N200" s="29"/>
      <c r="O200" s="29"/>
      <c r="P200" s="29" t="s">
        <v>116</v>
      </c>
      <c r="Q200" s="29"/>
      <c r="R200" s="29" t="s">
        <v>1230</v>
      </c>
      <c r="S200" s="29" t="s">
        <v>1231</v>
      </c>
      <c r="T200" s="29" t="s">
        <v>94</v>
      </c>
      <c r="U200" s="29" t="str">
        <f>HYPERLINK("http://dx.doi.org/10.1007/s00170-025-16666-6","http://dx.doi.org/10.1007/s00170-025-16666-6")</f>
        <v>http://dx.doi.org/10.1007/s00170-025-16666-6</v>
      </c>
    </row>
    <row r="201" spans="1:215" s="25" customFormat="1" ht="39.6" x14ac:dyDescent="0.3">
      <c r="A201" s="28">
        <v>25</v>
      </c>
      <c r="B201" s="29" t="s">
        <v>967</v>
      </c>
      <c r="C201" s="29" t="s">
        <v>1099</v>
      </c>
      <c r="D201" s="29" t="s">
        <v>1224</v>
      </c>
      <c r="E201" s="29" t="s">
        <v>1232</v>
      </c>
      <c r="F201" s="29" t="s">
        <v>1233</v>
      </c>
      <c r="G201" s="29" t="s">
        <v>1234</v>
      </c>
      <c r="H201" s="29">
        <v>41</v>
      </c>
      <c r="I201" s="29">
        <v>3</v>
      </c>
      <c r="J201" s="29" t="s">
        <v>1235</v>
      </c>
      <c r="K201" s="29">
        <v>2025</v>
      </c>
      <c r="L201" s="29" t="s">
        <v>576</v>
      </c>
      <c r="M201" s="29" t="s">
        <v>125</v>
      </c>
      <c r="N201" s="29"/>
      <c r="O201" s="29"/>
      <c r="P201" s="29" t="s">
        <v>430</v>
      </c>
      <c r="Q201" s="29"/>
      <c r="R201" s="29" t="s">
        <v>1236</v>
      </c>
      <c r="S201" s="29" t="s">
        <v>129</v>
      </c>
      <c r="T201" s="29" t="s">
        <v>94</v>
      </c>
      <c r="U201" s="29" t="str">
        <f>HYPERLINK("http://dx.doi.org/10.6688/JISE.202505_41(3).0013","http://dx.doi.org/10.6688/JISE.202505_41(3).0013")</f>
        <v>http://dx.doi.org/10.6688/JISE.202505_41(3).0013</v>
      </c>
    </row>
    <row r="202" spans="1:215" s="25" customFormat="1" ht="39.6" x14ac:dyDescent="0.3">
      <c r="A202" s="28">
        <v>26</v>
      </c>
      <c r="B202" s="29" t="s">
        <v>967</v>
      </c>
      <c r="C202" s="29" t="s">
        <v>1237</v>
      </c>
      <c r="D202" s="29" t="s">
        <v>1238</v>
      </c>
      <c r="E202" s="29" t="s">
        <v>1239</v>
      </c>
      <c r="F202" s="29" t="s">
        <v>1240</v>
      </c>
      <c r="G202" s="29" t="s">
        <v>636</v>
      </c>
      <c r="H202" s="29">
        <v>37</v>
      </c>
      <c r="I202" s="29" t="s">
        <v>637</v>
      </c>
      <c r="J202" s="29" t="s">
        <v>1241</v>
      </c>
      <c r="K202" s="29">
        <v>2025</v>
      </c>
      <c r="L202" s="29" t="s">
        <v>129</v>
      </c>
      <c r="M202" s="29" t="s">
        <v>125</v>
      </c>
      <c r="N202" s="29"/>
      <c r="O202" s="29"/>
      <c r="P202" s="29" t="s">
        <v>639</v>
      </c>
      <c r="Q202" s="29"/>
      <c r="R202" s="29" t="s">
        <v>640</v>
      </c>
      <c r="S202" s="29" t="s">
        <v>129</v>
      </c>
      <c r="T202" s="29" t="s">
        <v>94</v>
      </c>
      <c r="U202" s="29" t="str">
        <f>HYPERLINK("http://dx.doi.org/10.18494/SAM5560","http://dx.doi.org/10.18494/SAM5560")</f>
        <v>http://dx.doi.org/10.18494/SAM5560</v>
      </c>
    </row>
    <row r="203" spans="1:215" s="17" customFormat="1" ht="21" x14ac:dyDescent="0.3">
      <c r="A203" s="11"/>
      <c r="B203" s="12"/>
      <c r="C203" s="13" t="s">
        <v>1242</v>
      </c>
      <c r="D203" s="12"/>
      <c r="E203" s="12"/>
      <c r="F203" s="14" t="s">
        <v>1243</v>
      </c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5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/>
      <c r="DV203" s="16"/>
      <c r="DW203" s="16"/>
      <c r="DX203" s="16"/>
      <c r="DY203" s="16"/>
      <c r="DZ203" s="16"/>
      <c r="EA203" s="16"/>
      <c r="EB203" s="16"/>
      <c r="EC203" s="16"/>
      <c r="ED203" s="16"/>
      <c r="EE203" s="16"/>
      <c r="EF203" s="16"/>
      <c r="EG203" s="16"/>
      <c r="EH203" s="16"/>
      <c r="EI203" s="16"/>
      <c r="EJ203" s="16"/>
      <c r="EK203" s="16"/>
      <c r="EL203" s="16"/>
      <c r="EM203" s="16"/>
      <c r="EN203" s="16"/>
      <c r="EO203" s="16"/>
      <c r="EP203" s="16"/>
      <c r="EQ203" s="16"/>
      <c r="ER203" s="16"/>
      <c r="ES203" s="16"/>
      <c r="ET203" s="16"/>
      <c r="EU203" s="16"/>
      <c r="EV203" s="16"/>
      <c r="EW203" s="16"/>
      <c r="EX203" s="16"/>
      <c r="EY203" s="16"/>
      <c r="EZ203" s="16"/>
      <c r="FA203" s="16"/>
      <c r="FB203" s="16"/>
      <c r="FC203" s="16"/>
      <c r="FD203" s="16"/>
      <c r="FE203" s="16"/>
      <c r="FF203" s="16"/>
      <c r="FG203" s="16"/>
      <c r="FH203" s="16"/>
      <c r="FI203" s="16"/>
      <c r="FJ203" s="16"/>
      <c r="FK203" s="16"/>
      <c r="FL203" s="16"/>
      <c r="FM203" s="16"/>
      <c r="FN203" s="16"/>
      <c r="FO203" s="16"/>
      <c r="FP203" s="16"/>
      <c r="FQ203" s="16"/>
      <c r="FR203" s="16"/>
      <c r="FS203" s="16"/>
      <c r="FT203" s="16"/>
      <c r="FU203" s="16"/>
      <c r="FV203" s="16"/>
      <c r="FW203" s="16"/>
      <c r="FX203" s="16"/>
      <c r="FY203" s="16"/>
      <c r="FZ203" s="16"/>
      <c r="GA203" s="16"/>
      <c r="GB203" s="16"/>
      <c r="GC203" s="16"/>
      <c r="GD203" s="16"/>
      <c r="GE203" s="16"/>
      <c r="GF203" s="16"/>
      <c r="GG203" s="16"/>
      <c r="GH203" s="16"/>
      <c r="GI203" s="16"/>
      <c r="GJ203" s="16"/>
      <c r="GK203" s="16"/>
      <c r="GL203" s="16"/>
      <c r="GM203" s="16"/>
      <c r="GN203" s="16"/>
      <c r="GO203" s="16"/>
      <c r="GP203" s="16"/>
      <c r="GQ203" s="16"/>
      <c r="GR203" s="16"/>
      <c r="GS203" s="16"/>
      <c r="GT203" s="16"/>
      <c r="GU203" s="16"/>
      <c r="GV203" s="16"/>
      <c r="GW203" s="16"/>
      <c r="GX203" s="16"/>
      <c r="GY203" s="16"/>
      <c r="GZ203" s="16"/>
      <c r="HA203" s="16"/>
      <c r="HB203" s="16"/>
      <c r="HC203" s="16"/>
      <c r="HD203" s="16"/>
      <c r="HE203" s="16"/>
      <c r="HF203" s="16"/>
      <c r="HG203" s="16"/>
    </row>
    <row r="204" spans="1:215" s="25" customFormat="1" ht="79.2" x14ac:dyDescent="0.3">
      <c r="A204" s="28">
        <v>1</v>
      </c>
      <c r="B204" s="29" t="s">
        <v>967</v>
      </c>
      <c r="C204" s="29" t="s">
        <v>1244</v>
      </c>
      <c r="D204" s="29" t="s">
        <v>1245</v>
      </c>
      <c r="E204" s="29" t="s">
        <v>1246</v>
      </c>
      <c r="F204" s="29" t="s">
        <v>1247</v>
      </c>
      <c r="G204" s="29" t="s">
        <v>1248</v>
      </c>
      <c r="H204" s="29">
        <v>596</v>
      </c>
      <c r="I204" s="29" t="s">
        <v>129</v>
      </c>
      <c r="J204" s="29">
        <v>132507</v>
      </c>
      <c r="K204" s="29">
        <v>2025</v>
      </c>
      <c r="L204" s="29" t="s">
        <v>271</v>
      </c>
      <c r="M204" s="29" t="s">
        <v>125</v>
      </c>
      <c r="N204" s="29"/>
      <c r="O204" s="29"/>
      <c r="P204" s="29" t="s">
        <v>158</v>
      </c>
      <c r="Q204" s="29"/>
      <c r="R204" s="29" t="s">
        <v>1249</v>
      </c>
      <c r="S204" s="29" t="s">
        <v>1250</v>
      </c>
      <c r="T204" s="29" t="s">
        <v>94</v>
      </c>
      <c r="U204" s="29" t="str">
        <f>HYPERLINK("http://dx.doi.org/10.1016/j.optcom.2025.132507","http://dx.doi.org/10.1016/j.optcom.2025.132507")</f>
        <v>http://dx.doi.org/10.1016/j.optcom.2025.132507</v>
      </c>
    </row>
    <row r="205" spans="1:215" s="25" customFormat="1" ht="96" customHeight="1" x14ac:dyDescent="0.3">
      <c r="A205" s="28">
        <v>2</v>
      </c>
      <c r="B205" s="29" t="s">
        <v>967</v>
      </c>
      <c r="C205" s="29" t="s">
        <v>1244</v>
      </c>
      <c r="D205" s="29" t="s">
        <v>1245</v>
      </c>
      <c r="E205" s="29" t="s">
        <v>1251</v>
      </c>
      <c r="F205" s="29" t="s">
        <v>1252</v>
      </c>
      <c r="G205" s="29" t="s">
        <v>1253</v>
      </c>
      <c r="H205" s="29">
        <v>17</v>
      </c>
      <c r="I205" s="29">
        <v>6</v>
      </c>
      <c r="J205" s="29">
        <v>7900512</v>
      </c>
      <c r="K205" s="29">
        <v>2025</v>
      </c>
      <c r="L205" s="29" t="s">
        <v>271</v>
      </c>
      <c r="M205" s="29" t="s">
        <v>125</v>
      </c>
      <c r="N205" s="29"/>
      <c r="O205" s="29"/>
      <c r="P205" s="29" t="s">
        <v>91</v>
      </c>
      <c r="Q205" s="29"/>
      <c r="R205" s="29" t="s">
        <v>1254</v>
      </c>
      <c r="S205" s="29" t="s">
        <v>1255</v>
      </c>
      <c r="T205" s="29" t="s">
        <v>94</v>
      </c>
      <c r="U205" s="29" t="str">
        <f>HYPERLINK("http://dx.doi.org/10.1109/JPHOT.2025.3623695","http://dx.doi.org/10.1109/JPHOT.2025.3623695")</f>
        <v>http://dx.doi.org/10.1109/JPHOT.2025.3623695</v>
      </c>
    </row>
    <row r="206" spans="1:215" s="25" customFormat="1" ht="66" x14ac:dyDescent="0.3">
      <c r="A206" s="28">
        <v>3</v>
      </c>
      <c r="B206" s="29" t="s">
        <v>967</v>
      </c>
      <c r="C206" s="29" t="s">
        <v>1244</v>
      </c>
      <c r="D206" s="29" t="s">
        <v>1256</v>
      </c>
      <c r="E206" s="29" t="s">
        <v>1257</v>
      </c>
      <c r="F206" s="29" t="s">
        <v>1258</v>
      </c>
      <c r="G206" s="29" t="s">
        <v>1248</v>
      </c>
      <c r="H206" s="29">
        <v>594</v>
      </c>
      <c r="I206" s="29" t="s">
        <v>129</v>
      </c>
      <c r="J206" s="29">
        <v>132338</v>
      </c>
      <c r="K206" s="29">
        <v>2025</v>
      </c>
      <c r="L206" s="29" t="s">
        <v>403</v>
      </c>
      <c r="M206" s="29" t="s">
        <v>125</v>
      </c>
      <c r="N206" s="29"/>
      <c r="O206" s="29"/>
      <c r="P206" s="29" t="s">
        <v>158</v>
      </c>
      <c r="Q206" s="29"/>
      <c r="R206" s="29" t="s">
        <v>1249</v>
      </c>
      <c r="S206" s="29" t="s">
        <v>1250</v>
      </c>
      <c r="T206" s="29" t="s">
        <v>94</v>
      </c>
      <c r="U206" s="29" t="str">
        <f>HYPERLINK("http://dx.doi.org/10.1016/j.optcom.2025.132338","http://dx.doi.org/10.1016/j.optcom.2025.132338")</f>
        <v>http://dx.doi.org/10.1016/j.optcom.2025.132338</v>
      </c>
    </row>
    <row r="207" spans="1:215" s="25" customFormat="1" ht="39.6" x14ac:dyDescent="0.3">
      <c r="A207" s="28">
        <v>4</v>
      </c>
      <c r="B207" s="29" t="s">
        <v>967</v>
      </c>
      <c r="C207" s="29" t="s">
        <v>1244</v>
      </c>
      <c r="D207" s="29" t="s">
        <v>1259</v>
      </c>
      <c r="E207" s="29" t="s">
        <v>1260</v>
      </c>
      <c r="F207" s="29" t="s">
        <v>1261</v>
      </c>
      <c r="G207" s="29" t="s">
        <v>636</v>
      </c>
      <c r="H207" s="29">
        <v>37</v>
      </c>
      <c r="I207" s="29">
        <v>5</v>
      </c>
      <c r="J207" s="29" t="s">
        <v>1262</v>
      </c>
      <c r="K207" s="29">
        <v>2025</v>
      </c>
      <c r="L207" s="29" t="s">
        <v>129</v>
      </c>
      <c r="M207" s="29" t="s">
        <v>125</v>
      </c>
      <c r="N207" s="29"/>
      <c r="O207" s="29"/>
      <c r="P207" s="29" t="s">
        <v>639</v>
      </c>
      <c r="Q207" s="29"/>
      <c r="R207" s="29" t="s">
        <v>640</v>
      </c>
      <c r="S207" s="29" t="s">
        <v>129</v>
      </c>
      <c r="T207" s="29" t="s">
        <v>94</v>
      </c>
      <c r="U207" s="29" t="str">
        <f>HYPERLINK("http://dx.doi.org/10.18494/SAM5472","http://dx.doi.org/10.18494/SAM5472")</f>
        <v>http://dx.doi.org/10.18494/SAM5472</v>
      </c>
    </row>
    <row r="208" spans="1:215" s="25" customFormat="1" ht="41.4" x14ac:dyDescent="0.3">
      <c r="A208" s="28">
        <v>5</v>
      </c>
      <c r="B208" s="29" t="s">
        <v>967</v>
      </c>
      <c r="C208" s="29" t="s">
        <v>1244</v>
      </c>
      <c r="D208" s="29" t="s">
        <v>1263</v>
      </c>
      <c r="E208" s="29" t="s">
        <v>1264</v>
      </c>
      <c r="F208" s="29" t="s">
        <v>1265</v>
      </c>
      <c r="G208" s="29" t="s">
        <v>1094</v>
      </c>
      <c r="H208" s="29">
        <v>25</v>
      </c>
      <c r="I208" s="29">
        <v>7</v>
      </c>
      <c r="J208" s="29">
        <v>1994</v>
      </c>
      <c r="K208" s="29">
        <v>2025</v>
      </c>
      <c r="L208" s="29" t="s">
        <v>1266</v>
      </c>
      <c r="M208" s="29" t="s">
        <v>125</v>
      </c>
      <c r="N208" s="29"/>
      <c r="O208" s="29"/>
      <c r="P208" s="29" t="s">
        <v>128</v>
      </c>
      <c r="Q208" s="29"/>
      <c r="R208" s="29" t="s">
        <v>129</v>
      </c>
      <c r="S208" s="29" t="s">
        <v>1096</v>
      </c>
      <c r="T208" s="29" t="s">
        <v>94</v>
      </c>
      <c r="U208" s="29" t="str">
        <f>HYPERLINK("http://dx.doi.org/10.3390/s25071994","http://dx.doi.org/10.3390/s25071994")</f>
        <v>http://dx.doi.org/10.3390/s25071994</v>
      </c>
    </row>
    <row r="209" spans="1:21" s="25" customFormat="1" ht="39.6" x14ac:dyDescent="0.3">
      <c r="A209" s="28">
        <v>6</v>
      </c>
      <c r="B209" s="29" t="s">
        <v>967</v>
      </c>
      <c r="C209" s="29" t="s">
        <v>1244</v>
      </c>
      <c r="D209" s="29" t="s">
        <v>1267</v>
      </c>
      <c r="E209" s="29" t="s">
        <v>1268</v>
      </c>
      <c r="F209" s="29" t="s">
        <v>1269</v>
      </c>
      <c r="G209" s="29" t="s">
        <v>1270</v>
      </c>
      <c r="H209" s="29">
        <v>13</v>
      </c>
      <c r="I209" s="29" t="s">
        <v>129</v>
      </c>
      <c r="J209" s="29" t="s">
        <v>1271</v>
      </c>
      <c r="K209" s="29">
        <v>2025</v>
      </c>
      <c r="L209" s="29" t="s">
        <v>129</v>
      </c>
      <c r="M209" s="29" t="s">
        <v>125</v>
      </c>
      <c r="N209" s="29"/>
      <c r="O209" s="29"/>
      <c r="P209" s="29" t="s">
        <v>91</v>
      </c>
      <c r="Q209" s="29"/>
      <c r="R209" s="29" t="s">
        <v>1272</v>
      </c>
      <c r="S209" s="29" t="s">
        <v>129</v>
      </c>
      <c r="T209" s="29" t="s">
        <v>94</v>
      </c>
      <c r="U209" s="29" t="str">
        <f>HYPERLINK("http://dx.doi.org/10.1109/ACCESS.2025.3606743","http://dx.doi.org/10.1109/ACCESS.2025.3606743")</f>
        <v>http://dx.doi.org/10.1109/ACCESS.2025.3606743</v>
      </c>
    </row>
    <row r="210" spans="1:21" s="25" customFormat="1" ht="39.6" x14ac:dyDescent="0.3">
      <c r="A210" s="28">
        <v>7</v>
      </c>
      <c r="B210" s="29" t="s">
        <v>967</v>
      </c>
      <c r="C210" s="29" t="s">
        <v>1244</v>
      </c>
      <c r="D210" s="29" t="s">
        <v>1273</v>
      </c>
      <c r="E210" s="29" t="s">
        <v>1274</v>
      </c>
      <c r="F210" s="29" t="s">
        <v>1275</v>
      </c>
      <c r="G210" s="29" t="s">
        <v>1276</v>
      </c>
      <c r="H210" s="29">
        <v>14</v>
      </c>
      <c r="I210" s="29">
        <v>20</v>
      </c>
      <c r="J210" s="29">
        <v>4028</v>
      </c>
      <c r="K210" s="29">
        <v>2025</v>
      </c>
      <c r="L210" s="29" t="s">
        <v>1277</v>
      </c>
      <c r="M210" s="29" t="s">
        <v>125</v>
      </c>
      <c r="N210" s="29"/>
      <c r="O210" s="29"/>
      <c r="P210" s="29" t="s">
        <v>128</v>
      </c>
      <c r="Q210" s="29"/>
      <c r="R210" s="29" t="s">
        <v>1278</v>
      </c>
      <c r="S210" s="29" t="s">
        <v>129</v>
      </c>
      <c r="T210" s="29" t="s">
        <v>94</v>
      </c>
      <c r="U210" s="29" t="str">
        <f>HYPERLINK("http://dx.doi.org/10.3390/electronics14204028","http://dx.doi.org/10.3390/electronics14204028")</f>
        <v>http://dx.doi.org/10.3390/electronics14204028</v>
      </c>
    </row>
    <row r="211" spans="1:21" s="25" customFormat="1" ht="39.6" x14ac:dyDescent="0.3">
      <c r="A211" s="28">
        <v>8</v>
      </c>
      <c r="B211" s="29" t="s">
        <v>967</v>
      </c>
      <c r="C211" s="29" t="s">
        <v>1244</v>
      </c>
      <c r="D211" s="29" t="s">
        <v>1279</v>
      </c>
      <c r="E211" s="29" t="s">
        <v>1280</v>
      </c>
      <c r="F211" s="29" t="s">
        <v>1281</v>
      </c>
      <c r="G211" s="29" t="s">
        <v>1282</v>
      </c>
      <c r="H211" s="29">
        <v>13</v>
      </c>
      <c r="I211" s="29" t="s">
        <v>129</v>
      </c>
      <c r="J211" s="29" t="s">
        <v>1283</v>
      </c>
      <c r="K211" s="29">
        <v>2025</v>
      </c>
      <c r="L211" s="29"/>
      <c r="M211" s="29" t="s">
        <v>684</v>
      </c>
      <c r="N211" s="29"/>
      <c r="O211" s="29"/>
      <c r="P211" s="29" t="s">
        <v>91</v>
      </c>
      <c r="Q211" s="29"/>
      <c r="R211" s="29" t="s">
        <v>1272</v>
      </c>
      <c r="S211" s="29" t="s">
        <v>129</v>
      </c>
      <c r="T211" s="29"/>
      <c r="U211" s="29" t="s">
        <v>1284</v>
      </c>
    </row>
    <row r="212" spans="1:21" s="25" customFormat="1" ht="39.6" x14ac:dyDescent="0.3">
      <c r="A212" s="28">
        <v>9</v>
      </c>
      <c r="B212" s="29" t="s">
        <v>967</v>
      </c>
      <c r="C212" s="29" t="s">
        <v>1244</v>
      </c>
      <c r="D212" s="29" t="s">
        <v>1285</v>
      </c>
      <c r="E212" s="30" t="s">
        <v>1286</v>
      </c>
      <c r="F212" s="29" t="s">
        <v>1287</v>
      </c>
      <c r="G212" s="29" t="s">
        <v>1288</v>
      </c>
      <c r="H212" s="29">
        <v>37</v>
      </c>
      <c r="I212" s="29">
        <v>2</v>
      </c>
      <c r="J212" s="29" t="s">
        <v>1289</v>
      </c>
      <c r="K212" s="29">
        <v>2025</v>
      </c>
      <c r="L212" s="29" t="s">
        <v>1290</v>
      </c>
      <c r="M212" s="29" t="s">
        <v>125</v>
      </c>
      <c r="N212" s="29"/>
      <c r="O212" s="29"/>
      <c r="P212" s="29" t="s">
        <v>91</v>
      </c>
      <c r="Q212" s="29"/>
      <c r="R212" s="29" t="s">
        <v>1291</v>
      </c>
      <c r="S212" s="29" t="s">
        <v>1292</v>
      </c>
      <c r="T212" s="29" t="s">
        <v>94</v>
      </c>
      <c r="U212" s="29" t="str">
        <f>HYPERLINK("http://dx.doi.org/10.1109/LPT.2024.3513699","http://dx.doi.org/10.1109/LPT.2024.3513699")</f>
        <v>http://dx.doi.org/10.1109/LPT.2024.3513699</v>
      </c>
    </row>
    <row r="213" spans="1:21" s="25" customFormat="1" ht="66" x14ac:dyDescent="0.3">
      <c r="A213" s="28">
        <v>10</v>
      </c>
      <c r="B213" s="29" t="s">
        <v>967</v>
      </c>
      <c r="C213" s="29" t="s">
        <v>1244</v>
      </c>
      <c r="D213" s="29" t="s">
        <v>1285</v>
      </c>
      <c r="E213" s="29" t="s">
        <v>1293</v>
      </c>
      <c r="F213" s="29" t="s">
        <v>1294</v>
      </c>
      <c r="G213" s="29" t="s">
        <v>1027</v>
      </c>
      <c r="H213" s="29">
        <v>15</v>
      </c>
      <c r="I213" s="29">
        <v>14</v>
      </c>
      <c r="J213" s="29">
        <v>1112</v>
      </c>
      <c r="K213" s="29">
        <v>2025</v>
      </c>
      <c r="L213" s="29" t="s">
        <v>1295</v>
      </c>
      <c r="M213" s="29" t="s">
        <v>125</v>
      </c>
      <c r="N213" s="29"/>
      <c r="O213" s="29"/>
      <c r="P213" s="29" t="s">
        <v>128</v>
      </c>
      <c r="Q213" s="29"/>
      <c r="R213" s="29" t="s">
        <v>129</v>
      </c>
      <c r="S213" s="29" t="s">
        <v>1029</v>
      </c>
      <c r="T213" s="29" t="s">
        <v>94</v>
      </c>
      <c r="U213" s="29" t="str">
        <f>HYPERLINK("http://dx.doi.org/10.3390/nano15141112","http://dx.doi.org/10.3390/nano15141112")</f>
        <v>http://dx.doi.org/10.3390/nano15141112</v>
      </c>
    </row>
    <row r="214" spans="1:21" s="25" customFormat="1" ht="39.6" x14ac:dyDescent="0.3">
      <c r="A214" s="28">
        <v>11</v>
      </c>
      <c r="B214" s="29" t="s">
        <v>967</v>
      </c>
      <c r="C214" s="29" t="s">
        <v>1244</v>
      </c>
      <c r="D214" s="29" t="s">
        <v>1285</v>
      </c>
      <c r="E214" s="29" t="s">
        <v>1296</v>
      </c>
      <c r="F214" s="29" t="s">
        <v>1297</v>
      </c>
      <c r="G214" s="29" t="s">
        <v>984</v>
      </c>
      <c r="H214" s="29">
        <v>33</v>
      </c>
      <c r="I214" s="29">
        <v>11</v>
      </c>
      <c r="J214" s="29" t="s">
        <v>1298</v>
      </c>
      <c r="K214" s="29">
        <v>2025</v>
      </c>
      <c r="L214" s="29" t="s">
        <v>1299</v>
      </c>
      <c r="M214" s="29" t="s">
        <v>125</v>
      </c>
      <c r="N214" s="29"/>
      <c r="O214" s="29"/>
      <c r="P214" s="29" t="s">
        <v>91</v>
      </c>
      <c r="Q214" s="29"/>
      <c r="R214" s="29" t="s">
        <v>987</v>
      </c>
      <c r="S214" s="29" t="s">
        <v>129</v>
      </c>
      <c r="T214" s="29" t="s">
        <v>94</v>
      </c>
      <c r="U214" s="29" t="str">
        <f>HYPERLINK("http://dx.doi.org/10.1364/OE.565362","http://dx.doi.org/10.1364/OE.565362")</f>
        <v>http://dx.doi.org/10.1364/OE.565362</v>
      </c>
    </row>
    <row r="215" spans="1:21" s="25" customFormat="1" ht="66" x14ac:dyDescent="0.3">
      <c r="A215" s="28">
        <v>12</v>
      </c>
      <c r="B215" s="29" t="s">
        <v>967</v>
      </c>
      <c r="C215" s="29" t="s">
        <v>1244</v>
      </c>
      <c r="D215" s="29" t="s">
        <v>1285</v>
      </c>
      <c r="E215" s="29" t="s">
        <v>1300</v>
      </c>
      <c r="F215" s="29" t="s">
        <v>1301</v>
      </c>
      <c r="G215" s="29" t="s">
        <v>1302</v>
      </c>
      <c r="H215" s="29">
        <v>58</v>
      </c>
      <c r="I215" s="29">
        <v>35</v>
      </c>
      <c r="J215" s="29">
        <v>355101</v>
      </c>
      <c r="K215" s="29">
        <v>2025</v>
      </c>
      <c r="L215" s="29" t="s">
        <v>697</v>
      </c>
      <c r="M215" s="29" t="s">
        <v>125</v>
      </c>
      <c r="N215" s="29"/>
      <c r="O215" s="29"/>
      <c r="P215" s="29" t="s">
        <v>116</v>
      </c>
      <c r="Q215" s="29"/>
      <c r="R215" s="29" t="s">
        <v>1303</v>
      </c>
      <c r="S215" s="29" t="s">
        <v>1304</v>
      </c>
      <c r="T215" s="29" t="s">
        <v>94</v>
      </c>
      <c r="U215" s="29" t="str">
        <f>HYPERLINK("http://dx.doi.org/10.1088/1361-6463/adfbf9","http://dx.doi.org/10.1088/1361-6463/adfbf9")</f>
        <v>http://dx.doi.org/10.1088/1361-6463/adfbf9</v>
      </c>
    </row>
    <row r="216" spans="1:21" s="25" customFormat="1" ht="39.6" x14ac:dyDescent="0.3">
      <c r="A216" s="28">
        <v>13</v>
      </c>
      <c r="B216" s="29" t="s">
        <v>967</v>
      </c>
      <c r="C216" s="29" t="s">
        <v>1244</v>
      </c>
      <c r="D216" s="29" t="s">
        <v>1305</v>
      </c>
      <c r="E216" s="29" t="s">
        <v>1306</v>
      </c>
      <c r="F216" s="29" t="s">
        <v>1307</v>
      </c>
      <c r="G216" s="29" t="s">
        <v>1308</v>
      </c>
      <c r="H216" s="29">
        <v>30</v>
      </c>
      <c r="I216" s="29">
        <v>1</v>
      </c>
      <c r="J216" s="29">
        <v>1</v>
      </c>
      <c r="K216" s="29">
        <v>2025</v>
      </c>
      <c r="L216" s="29" t="s">
        <v>1309</v>
      </c>
      <c r="M216" s="29" t="s">
        <v>125</v>
      </c>
      <c r="N216" s="29"/>
      <c r="O216" s="29"/>
      <c r="P216" s="29" t="s">
        <v>105</v>
      </c>
      <c r="Q216" s="29"/>
      <c r="R216" s="29" t="s">
        <v>1310</v>
      </c>
      <c r="S216" s="29" t="s">
        <v>1311</v>
      </c>
      <c r="T216" s="29" t="s">
        <v>94</v>
      </c>
      <c r="U216" s="29" t="str">
        <f>HYPERLINK("http://dx.doi.org/10.1007/s10404-025-02857-w","http://dx.doi.org/10.1007/s10404-025-02857-w")</f>
        <v>http://dx.doi.org/10.1007/s10404-025-02857-w</v>
      </c>
    </row>
    <row r="217" spans="1:21" s="25" customFormat="1" ht="66" x14ac:dyDescent="0.3">
      <c r="A217" s="28">
        <v>14</v>
      </c>
      <c r="B217" s="19" t="s">
        <v>1012</v>
      </c>
      <c r="C217" s="20" t="s">
        <v>1312</v>
      </c>
      <c r="D217" s="20" t="s">
        <v>1313</v>
      </c>
      <c r="E217" s="20" t="s">
        <v>1314</v>
      </c>
      <c r="F217" s="20" t="s">
        <v>1315</v>
      </c>
      <c r="G217" s="20" t="s">
        <v>1316</v>
      </c>
      <c r="H217" s="20" t="s">
        <v>1317</v>
      </c>
      <c r="I217" s="20"/>
      <c r="J217" s="20" t="s">
        <v>1318</v>
      </c>
      <c r="K217" s="20" t="s">
        <v>35</v>
      </c>
      <c r="L217" s="20" t="s">
        <v>36</v>
      </c>
      <c r="M217" s="20" t="s">
        <v>244</v>
      </c>
      <c r="N217" s="20"/>
      <c r="O217" s="20" t="s">
        <v>38</v>
      </c>
      <c r="P217" s="29" t="s">
        <v>1319</v>
      </c>
      <c r="Q217" s="20"/>
      <c r="R217" s="20" t="s">
        <v>1320</v>
      </c>
      <c r="S217" s="20" t="s">
        <v>1321</v>
      </c>
      <c r="T217" s="20" t="s">
        <v>41</v>
      </c>
      <c r="U217" s="9" t="s">
        <v>1322</v>
      </c>
    </row>
    <row r="218" spans="1:21" s="25" customFormat="1" ht="39.6" x14ac:dyDescent="0.3">
      <c r="A218" s="28">
        <v>15</v>
      </c>
      <c r="B218" s="29" t="s">
        <v>967</v>
      </c>
      <c r="C218" s="29" t="s">
        <v>1244</v>
      </c>
      <c r="D218" s="29" t="s">
        <v>1323</v>
      </c>
      <c r="E218" s="29" t="s">
        <v>1324</v>
      </c>
      <c r="F218" s="29" t="s">
        <v>1325</v>
      </c>
      <c r="G218" s="29" t="s">
        <v>972</v>
      </c>
      <c r="H218" s="29">
        <v>25</v>
      </c>
      <c r="I218" s="29">
        <v>22</v>
      </c>
      <c r="J218" s="29" t="s">
        <v>1326</v>
      </c>
      <c r="K218" s="29">
        <v>2025</v>
      </c>
      <c r="L218" s="29" t="s">
        <v>803</v>
      </c>
      <c r="M218" s="29" t="s">
        <v>125</v>
      </c>
      <c r="N218" s="29"/>
      <c r="O218" s="29"/>
      <c r="P218" s="29" t="s">
        <v>91</v>
      </c>
      <c r="Q218" s="29"/>
      <c r="R218" s="29" t="s">
        <v>975</v>
      </c>
      <c r="S218" s="29" t="s">
        <v>976</v>
      </c>
      <c r="T218" s="29" t="s">
        <v>94</v>
      </c>
      <c r="U218" s="29" t="str">
        <f>HYPERLINK("http://dx.doi.org/10.1109/JSEN.2025.3617533","http://dx.doi.org/10.1109/JSEN.2025.3617533")</f>
        <v>http://dx.doi.org/10.1109/JSEN.2025.3617533</v>
      </c>
    </row>
    <row r="219" spans="1:21" s="25" customFormat="1" ht="39.6" x14ac:dyDescent="0.3">
      <c r="A219" s="28">
        <v>16</v>
      </c>
      <c r="B219" s="29" t="s">
        <v>967</v>
      </c>
      <c r="C219" s="29" t="s">
        <v>1244</v>
      </c>
      <c r="D219" s="29" t="s">
        <v>1327</v>
      </c>
      <c r="E219" s="29" t="s">
        <v>1328</v>
      </c>
      <c r="F219" s="29" t="s">
        <v>1329</v>
      </c>
      <c r="G219" s="29" t="s">
        <v>1330</v>
      </c>
      <c r="H219" s="29">
        <v>54</v>
      </c>
      <c r="I219" s="29">
        <v>9</v>
      </c>
      <c r="J219" s="29" t="s">
        <v>1331</v>
      </c>
      <c r="K219" s="29">
        <v>2025</v>
      </c>
      <c r="L219" s="29" t="s">
        <v>697</v>
      </c>
      <c r="M219" s="29" t="s">
        <v>125</v>
      </c>
      <c r="N219" s="29"/>
      <c r="O219" s="29"/>
      <c r="P219" s="29" t="s">
        <v>91</v>
      </c>
      <c r="Q219" s="29"/>
      <c r="R219" s="29" t="s">
        <v>1332</v>
      </c>
      <c r="S219" s="29" t="s">
        <v>1333</v>
      </c>
      <c r="T219" s="29" t="s">
        <v>94</v>
      </c>
      <c r="U219" s="29" t="str">
        <f>HYPERLINK("http://dx.doi.org/10.1007/s11664-025-12125-w","http://dx.doi.org/10.1007/s11664-025-12125-w")</f>
        <v>http://dx.doi.org/10.1007/s11664-025-12125-w</v>
      </c>
    </row>
    <row r="220" spans="1:21" s="25" customFormat="1" ht="26.4" x14ac:dyDescent="0.3">
      <c r="A220" s="28">
        <v>17</v>
      </c>
      <c r="B220" s="29" t="s">
        <v>967</v>
      </c>
      <c r="C220" s="29" t="s">
        <v>1244</v>
      </c>
      <c r="D220" s="29" t="s">
        <v>1327</v>
      </c>
      <c r="E220" s="29" t="s">
        <v>1334</v>
      </c>
      <c r="F220" s="29" t="s">
        <v>1335</v>
      </c>
      <c r="G220" s="29" t="s">
        <v>636</v>
      </c>
      <c r="H220" s="29">
        <v>37</v>
      </c>
      <c r="I220" s="29" t="s">
        <v>1336</v>
      </c>
      <c r="J220" s="29" t="s">
        <v>1337</v>
      </c>
      <c r="K220" s="29">
        <v>2025</v>
      </c>
      <c r="L220" s="29" t="s">
        <v>129</v>
      </c>
      <c r="M220" s="29" t="s">
        <v>125</v>
      </c>
      <c r="N220" s="29"/>
      <c r="O220" s="29"/>
      <c r="P220" s="29" t="s">
        <v>639</v>
      </c>
      <c r="Q220" s="29"/>
      <c r="R220" s="29" t="s">
        <v>640</v>
      </c>
      <c r="S220" s="29" t="s">
        <v>129</v>
      </c>
      <c r="T220" s="29" t="s">
        <v>94</v>
      </c>
      <c r="U220" s="29" t="str">
        <f>HYPERLINK("http://dx.doi.org/10.18494/SAM5559","http://dx.doi.org/10.18494/SAM5559")</f>
        <v>http://dx.doi.org/10.18494/SAM5559</v>
      </c>
    </row>
    <row r="221" spans="1:21" s="25" customFormat="1" ht="39.6" x14ac:dyDescent="0.3">
      <c r="A221" s="28">
        <v>18</v>
      </c>
      <c r="B221" s="29" t="s">
        <v>967</v>
      </c>
      <c r="C221" s="29" t="s">
        <v>1244</v>
      </c>
      <c r="D221" s="29" t="s">
        <v>1338</v>
      </c>
      <c r="E221" s="29" t="s">
        <v>1339</v>
      </c>
      <c r="F221" s="29" t="s">
        <v>1340</v>
      </c>
      <c r="G221" s="29" t="s">
        <v>1005</v>
      </c>
      <c r="H221" s="29">
        <v>50</v>
      </c>
      <c r="I221" s="29">
        <v>12</v>
      </c>
      <c r="J221" s="29" t="s">
        <v>1341</v>
      </c>
      <c r="K221" s="29">
        <v>2025</v>
      </c>
      <c r="L221" s="29" t="s">
        <v>1342</v>
      </c>
      <c r="M221" s="29" t="s">
        <v>125</v>
      </c>
      <c r="N221" s="29"/>
      <c r="O221" s="29"/>
      <c r="P221" s="29" t="s">
        <v>91</v>
      </c>
      <c r="Q221" s="29"/>
      <c r="R221" s="29" t="s">
        <v>1009</v>
      </c>
      <c r="S221" s="29" t="s">
        <v>1010</v>
      </c>
      <c r="T221" s="29" t="s">
        <v>94</v>
      </c>
      <c r="U221" s="29" t="str">
        <f>HYPERLINK("http://dx.doi.org/10.1364/OL.559764","http://dx.doi.org/10.1364/OL.559764")</f>
        <v>http://dx.doi.org/10.1364/OL.559764</v>
      </c>
    </row>
    <row r="222" spans="1:21" s="25" customFormat="1" ht="26.4" x14ac:dyDescent="0.3">
      <c r="A222" s="28">
        <v>19</v>
      </c>
      <c r="B222" s="29" t="s">
        <v>967</v>
      </c>
      <c r="C222" s="29" t="s">
        <v>1244</v>
      </c>
      <c r="D222" s="29" t="s">
        <v>1343</v>
      </c>
      <c r="E222" s="29" t="s">
        <v>1344</v>
      </c>
      <c r="F222" s="29" t="s">
        <v>1345</v>
      </c>
      <c r="G222" s="29" t="s">
        <v>984</v>
      </c>
      <c r="H222" s="29">
        <v>33</v>
      </c>
      <c r="I222" s="29">
        <v>1</v>
      </c>
      <c r="J222" s="29" t="s">
        <v>1346</v>
      </c>
      <c r="K222" s="29">
        <v>2025</v>
      </c>
      <c r="L222" s="29" t="s">
        <v>1347</v>
      </c>
      <c r="M222" s="29" t="s">
        <v>125</v>
      </c>
      <c r="N222" s="29"/>
      <c r="O222" s="29"/>
      <c r="P222" s="29" t="s">
        <v>91</v>
      </c>
      <c r="Q222" s="29"/>
      <c r="R222" s="29" t="s">
        <v>987</v>
      </c>
      <c r="S222" s="29" t="s">
        <v>129</v>
      </c>
      <c r="T222" s="29" t="s">
        <v>94</v>
      </c>
      <c r="U222" s="29" t="str">
        <f>HYPERLINK("http://dx.doi.org/10.1364/OE.546874","http://dx.doi.org/10.1364/OE.546874")</f>
        <v>http://dx.doi.org/10.1364/OE.546874</v>
      </c>
    </row>
    <row r="223" spans="1:21" s="25" customFormat="1" ht="39.6" x14ac:dyDescent="0.3">
      <c r="A223" s="28">
        <v>20</v>
      </c>
      <c r="B223" s="29" t="s">
        <v>967</v>
      </c>
      <c r="C223" s="29" t="s">
        <v>1244</v>
      </c>
      <c r="D223" s="29" t="s">
        <v>1343</v>
      </c>
      <c r="E223" s="29" t="s">
        <v>1348</v>
      </c>
      <c r="F223" s="29" t="s">
        <v>1349</v>
      </c>
      <c r="G223" s="29" t="s">
        <v>979</v>
      </c>
      <c r="H223" s="29">
        <v>186</v>
      </c>
      <c r="I223" s="29" t="s">
        <v>129</v>
      </c>
      <c r="J223" s="29">
        <v>112645</v>
      </c>
      <c r="K223" s="29">
        <v>2025</v>
      </c>
      <c r="L223" s="29" t="s">
        <v>148</v>
      </c>
      <c r="M223" s="29" t="s">
        <v>125</v>
      </c>
      <c r="N223" s="29"/>
      <c r="O223" s="29"/>
      <c r="P223" s="29" t="s">
        <v>149</v>
      </c>
      <c r="Q223" s="29"/>
      <c r="R223" s="29" t="s">
        <v>980</v>
      </c>
      <c r="S223" s="29" t="s">
        <v>981</v>
      </c>
      <c r="T223" s="29" t="s">
        <v>94</v>
      </c>
      <c r="U223" s="29" t="str">
        <f>HYPERLINK("http://dx.doi.org/10.1016/j.optlastec.2025.112645","http://dx.doi.org/10.1016/j.optlastec.2025.112645")</f>
        <v>http://dx.doi.org/10.1016/j.optlastec.2025.112645</v>
      </c>
    </row>
    <row r="224" spans="1:21" s="25" customFormat="1" ht="79.2" x14ac:dyDescent="0.3">
      <c r="A224" s="28">
        <v>21</v>
      </c>
      <c r="B224" s="19" t="s">
        <v>1012</v>
      </c>
      <c r="C224" s="20" t="s">
        <v>1312</v>
      </c>
      <c r="D224" s="20" t="s">
        <v>1350</v>
      </c>
      <c r="E224" s="20" t="s">
        <v>1351</v>
      </c>
      <c r="F224" s="20" t="s">
        <v>1352</v>
      </c>
      <c r="G224" s="20" t="s">
        <v>1353</v>
      </c>
      <c r="H224" s="20" t="s">
        <v>101</v>
      </c>
      <c r="I224" s="20" t="s">
        <v>25</v>
      </c>
      <c r="J224" s="20" t="s">
        <v>1354</v>
      </c>
      <c r="K224" s="20" t="s">
        <v>35</v>
      </c>
      <c r="L224" s="20" t="s">
        <v>68</v>
      </c>
      <c r="M224" s="20" t="s">
        <v>319</v>
      </c>
      <c r="N224" s="20"/>
      <c r="O224" s="20" t="s">
        <v>126</v>
      </c>
      <c r="P224" s="20" t="s">
        <v>128</v>
      </c>
      <c r="Q224" s="20"/>
      <c r="R224" s="20"/>
      <c r="S224" s="20" t="s">
        <v>1355</v>
      </c>
      <c r="T224" s="20" t="s">
        <v>41</v>
      </c>
      <c r="U224" s="20" t="s">
        <v>1356</v>
      </c>
    </row>
    <row r="225" spans="1:215" s="25" customFormat="1" ht="52.8" x14ac:dyDescent="0.3">
      <c r="A225" s="28">
        <v>22</v>
      </c>
      <c r="B225" s="29" t="s">
        <v>967</v>
      </c>
      <c r="C225" s="29" t="s">
        <v>1244</v>
      </c>
      <c r="D225" s="29" t="s">
        <v>1357</v>
      </c>
      <c r="E225" s="29" t="s">
        <v>1358</v>
      </c>
      <c r="F225" s="29" t="s">
        <v>1359</v>
      </c>
      <c r="G225" s="29" t="s">
        <v>1214</v>
      </c>
      <c r="H225" s="29">
        <v>36</v>
      </c>
      <c r="I225" s="29">
        <v>34</v>
      </c>
      <c r="J225" s="29">
        <v>2175</v>
      </c>
      <c r="K225" s="29">
        <v>2025</v>
      </c>
      <c r="L225" s="29" t="s">
        <v>1360</v>
      </c>
      <c r="M225" s="29" t="s">
        <v>125</v>
      </c>
      <c r="N225" s="29"/>
      <c r="O225" s="29"/>
      <c r="P225" s="29" t="s">
        <v>385</v>
      </c>
      <c r="Q225" s="29"/>
      <c r="R225" s="29" t="s">
        <v>1215</v>
      </c>
      <c r="S225" s="29" t="s">
        <v>1216</v>
      </c>
      <c r="T225" s="29" t="s">
        <v>94</v>
      </c>
      <c r="U225" s="29" t="str">
        <f>HYPERLINK("http://dx.doi.org/10.1007/s10854-025-16270-0","http://dx.doi.org/10.1007/s10854-025-16270-0")</f>
        <v>http://dx.doi.org/10.1007/s10854-025-16270-0</v>
      </c>
    </row>
    <row r="226" spans="1:215" s="25" customFormat="1" ht="39.6" x14ac:dyDescent="0.3">
      <c r="A226" s="28">
        <v>23</v>
      </c>
      <c r="B226" s="29" t="s">
        <v>967</v>
      </c>
      <c r="C226" s="29" t="s">
        <v>1244</v>
      </c>
      <c r="D226" s="29" t="s">
        <v>1357</v>
      </c>
      <c r="E226" s="29" t="s">
        <v>1361</v>
      </c>
      <c r="F226" s="29" t="s">
        <v>1362</v>
      </c>
      <c r="G226" s="29" t="s">
        <v>1363</v>
      </c>
      <c r="H226" s="29">
        <v>14</v>
      </c>
      <c r="I226" s="29">
        <v>11</v>
      </c>
      <c r="J226" s="29">
        <v>114003</v>
      </c>
      <c r="K226" s="29">
        <v>2025</v>
      </c>
      <c r="L226" s="29" t="s">
        <v>917</v>
      </c>
      <c r="M226" s="29" t="s">
        <v>125</v>
      </c>
      <c r="N226" s="29"/>
      <c r="O226" s="29"/>
      <c r="P226" s="29" t="s">
        <v>91</v>
      </c>
      <c r="Q226" s="29"/>
      <c r="R226" s="29" t="s">
        <v>1364</v>
      </c>
      <c r="S226" s="29" t="s">
        <v>1365</v>
      </c>
      <c r="T226" s="29" t="s">
        <v>94</v>
      </c>
      <c r="U226" s="29" t="str">
        <f>HYPERLINK("http://dx.doi.org/10.1149/2162-8777/ae1cec","http://dx.doi.org/10.1149/2162-8777/ae1cec")</f>
        <v>http://dx.doi.org/10.1149/2162-8777/ae1cec</v>
      </c>
    </row>
    <row r="227" spans="1:215" s="25" customFormat="1" ht="39.6" x14ac:dyDescent="0.3">
      <c r="A227" s="28">
        <v>24</v>
      </c>
      <c r="B227" s="29" t="s">
        <v>967</v>
      </c>
      <c r="C227" s="29" t="s">
        <v>1244</v>
      </c>
      <c r="D227" s="29" t="s">
        <v>1366</v>
      </c>
      <c r="E227" s="29" t="s">
        <v>1367</v>
      </c>
      <c r="F227" s="29" t="s">
        <v>1368</v>
      </c>
      <c r="G227" s="29" t="s">
        <v>1369</v>
      </c>
      <c r="H227" s="29">
        <v>159</v>
      </c>
      <c r="I227" s="29" t="s">
        <v>129</v>
      </c>
      <c r="J227" s="29">
        <v>106637</v>
      </c>
      <c r="K227" s="29">
        <v>2025</v>
      </c>
      <c r="L227" s="29" t="s">
        <v>576</v>
      </c>
      <c r="M227" s="29" t="s">
        <v>125</v>
      </c>
      <c r="N227" s="29"/>
      <c r="O227" s="29"/>
      <c r="P227" s="29" t="s">
        <v>149</v>
      </c>
      <c r="Q227" s="29"/>
      <c r="R227" s="29" t="s">
        <v>1370</v>
      </c>
      <c r="S227" s="29" t="s">
        <v>1371</v>
      </c>
      <c r="T227" s="29" t="s">
        <v>94</v>
      </c>
      <c r="U227" s="29" t="str">
        <f>HYPERLINK("http://dx.doi.org/10.1016/j.mejo.2025.106637","http://dx.doi.org/10.1016/j.mejo.2025.106637")</f>
        <v>http://dx.doi.org/10.1016/j.mejo.2025.106637</v>
      </c>
    </row>
    <row r="228" spans="1:215" s="25" customFormat="1" ht="39.6" x14ac:dyDescent="0.3">
      <c r="A228" s="28">
        <v>25</v>
      </c>
      <c r="B228" s="29" t="s">
        <v>967</v>
      </c>
      <c r="C228" s="29" t="s">
        <v>1244</v>
      </c>
      <c r="D228" s="29" t="s">
        <v>1372</v>
      </c>
      <c r="E228" s="29" t="s">
        <v>1373</v>
      </c>
      <c r="F228" s="29" t="s">
        <v>1374</v>
      </c>
      <c r="G228" s="29" t="s">
        <v>1375</v>
      </c>
      <c r="H228" s="29">
        <v>74</v>
      </c>
      <c r="I228" s="29">
        <v>4</v>
      </c>
      <c r="J228" s="29" t="s">
        <v>1376</v>
      </c>
      <c r="K228" s="29">
        <v>2025</v>
      </c>
      <c r="L228" s="29" t="s">
        <v>129</v>
      </c>
      <c r="M228" s="29" t="s">
        <v>125</v>
      </c>
      <c r="N228" s="29"/>
      <c r="O228" s="29"/>
      <c r="P228" s="29" t="s">
        <v>91</v>
      </c>
      <c r="Q228" s="29"/>
      <c r="R228" s="29" t="s">
        <v>1377</v>
      </c>
      <c r="S228" s="29" t="s">
        <v>1378</v>
      </c>
      <c r="T228" s="29" t="s">
        <v>94</v>
      </c>
      <c r="U228" s="29" t="str">
        <f>HYPERLINK("http://dx.doi.org/10.1109/TIM.2025.3569883","http://dx.doi.org/10.1109/TIM.2025.3569883")</f>
        <v>http://dx.doi.org/10.1109/TIM.2025.3569883</v>
      </c>
    </row>
    <row r="229" spans="1:215" s="25" customFormat="1" ht="26.4" x14ac:dyDescent="0.3">
      <c r="A229" s="28">
        <v>26</v>
      </c>
      <c r="B229" s="29" t="s">
        <v>967</v>
      </c>
      <c r="C229" s="29" t="s">
        <v>1244</v>
      </c>
      <c r="D229" s="29" t="s">
        <v>1372</v>
      </c>
      <c r="E229" s="29" t="s">
        <v>1379</v>
      </c>
      <c r="F229" s="29" t="s">
        <v>1380</v>
      </c>
      <c r="G229" s="29" t="s">
        <v>1381</v>
      </c>
      <c r="H229" s="29">
        <v>103</v>
      </c>
      <c r="I229" s="29" t="s">
        <v>129</v>
      </c>
      <c r="J229" s="29">
        <v>102424</v>
      </c>
      <c r="K229" s="29">
        <v>2025</v>
      </c>
      <c r="L229" s="29" t="s">
        <v>523</v>
      </c>
      <c r="M229" s="29" t="s">
        <v>125</v>
      </c>
      <c r="N229" s="29"/>
      <c r="O229" s="20" t="s">
        <v>38</v>
      </c>
      <c r="P229" s="29" t="s">
        <v>158</v>
      </c>
      <c r="Q229" s="29"/>
      <c r="R229" s="29" t="s">
        <v>1382</v>
      </c>
      <c r="S229" s="29" t="s">
        <v>1383</v>
      </c>
      <c r="T229" s="29" t="s">
        <v>94</v>
      </c>
      <c r="U229" s="29" t="str">
        <f>HYPERLINK("http://dx.doi.org/10.1016/j.vlsi.2025.102424","http://dx.doi.org/10.1016/j.vlsi.2025.102424")</f>
        <v>http://dx.doi.org/10.1016/j.vlsi.2025.102424</v>
      </c>
    </row>
    <row r="230" spans="1:215" s="25" customFormat="1" ht="26.4" x14ac:dyDescent="0.3">
      <c r="A230" s="28">
        <v>27</v>
      </c>
      <c r="B230" s="29" t="s">
        <v>967</v>
      </c>
      <c r="C230" s="29" t="s">
        <v>1244</v>
      </c>
      <c r="D230" s="29" t="s">
        <v>1372</v>
      </c>
      <c r="E230" s="29" t="s">
        <v>1384</v>
      </c>
      <c r="F230" s="29" t="s">
        <v>1385</v>
      </c>
      <c r="G230" s="29" t="s">
        <v>1381</v>
      </c>
      <c r="H230" s="29">
        <v>105</v>
      </c>
      <c r="I230" s="29" t="s">
        <v>129</v>
      </c>
      <c r="J230" s="29" t="s">
        <v>1386</v>
      </c>
      <c r="K230" s="29">
        <v>2025</v>
      </c>
      <c r="L230" s="29" t="s">
        <v>403</v>
      </c>
      <c r="M230" s="29" t="s">
        <v>125</v>
      </c>
      <c r="N230" s="29"/>
      <c r="O230" s="20" t="s">
        <v>38</v>
      </c>
      <c r="P230" s="29" t="s">
        <v>158</v>
      </c>
      <c r="Q230" s="29"/>
      <c r="R230" s="29" t="s">
        <v>1382</v>
      </c>
      <c r="S230" s="29" t="s">
        <v>1383</v>
      </c>
      <c r="T230" s="29" t="s">
        <v>94</v>
      </c>
      <c r="U230" s="29" t="str">
        <f>HYPERLINK("http://dx.doi.org/10.1016/j.vlsi.2025.102517","http://dx.doi.org/10.1016/j.vlsi.2025.102517")</f>
        <v>http://dx.doi.org/10.1016/j.vlsi.2025.102517</v>
      </c>
    </row>
    <row r="231" spans="1:215" s="17" customFormat="1" ht="21" x14ac:dyDescent="0.3">
      <c r="A231" s="11"/>
      <c r="B231" s="12"/>
      <c r="C231" s="13" t="s">
        <v>1387</v>
      </c>
      <c r="D231" s="12"/>
      <c r="E231" s="12"/>
      <c r="F231" s="14" t="s">
        <v>1388</v>
      </c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5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  <c r="GB231" s="16"/>
      <c r="GC231" s="16"/>
      <c r="GD231" s="16"/>
      <c r="GE231" s="16"/>
      <c r="GF231" s="16"/>
      <c r="GG231" s="16"/>
      <c r="GH231" s="16"/>
      <c r="GI231" s="16"/>
      <c r="GJ231" s="16"/>
      <c r="GK231" s="16"/>
      <c r="GL231" s="16"/>
      <c r="GM231" s="16"/>
      <c r="GN231" s="16"/>
      <c r="GO231" s="16"/>
      <c r="GP231" s="16"/>
      <c r="GQ231" s="16"/>
      <c r="GR231" s="16"/>
      <c r="GS231" s="16"/>
      <c r="GT231" s="16"/>
      <c r="GU231" s="16"/>
      <c r="GV231" s="16"/>
      <c r="GW231" s="16"/>
      <c r="GX231" s="16"/>
      <c r="GY231" s="16"/>
      <c r="GZ231" s="16"/>
      <c r="HA231" s="16"/>
      <c r="HB231" s="16"/>
      <c r="HC231" s="16"/>
      <c r="HD231" s="16"/>
      <c r="HE231" s="16"/>
      <c r="HF231" s="16"/>
      <c r="HG231" s="16"/>
    </row>
    <row r="232" spans="1:215" s="25" customFormat="1" ht="39.6" x14ac:dyDescent="0.3">
      <c r="A232" s="28">
        <v>1</v>
      </c>
      <c r="B232" s="29" t="s">
        <v>1389</v>
      </c>
      <c r="C232" s="29" t="s">
        <v>1390</v>
      </c>
      <c r="D232" s="29" t="s">
        <v>1391</v>
      </c>
      <c r="E232" s="30" t="s">
        <v>1392</v>
      </c>
      <c r="F232" s="29" t="s">
        <v>1393</v>
      </c>
      <c r="G232" s="29" t="s">
        <v>1394</v>
      </c>
      <c r="H232" s="29">
        <v>26</v>
      </c>
      <c r="I232" s="29" t="s">
        <v>129</v>
      </c>
      <c r="J232" s="29">
        <v>100578</v>
      </c>
      <c r="K232" s="29">
        <v>2025</v>
      </c>
      <c r="L232" s="29" t="s">
        <v>576</v>
      </c>
      <c r="M232" s="32" t="s">
        <v>137</v>
      </c>
      <c r="N232" s="29"/>
      <c r="O232" s="29"/>
      <c r="P232" s="29" t="s">
        <v>158</v>
      </c>
      <c r="Q232" s="29"/>
      <c r="R232" s="29" t="s">
        <v>1395</v>
      </c>
      <c r="S232" s="29" t="s">
        <v>129</v>
      </c>
      <c r="T232" s="29" t="s">
        <v>94</v>
      </c>
      <c r="U232" s="29" t="str">
        <f>HYPERLINK("http://dx.doi.org/10.1016/j.rinam.2025.100578","http://dx.doi.org/10.1016/j.rinam.2025.100578")</f>
        <v>http://dx.doi.org/10.1016/j.rinam.2025.100578</v>
      </c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  <c r="CH232" s="22"/>
      <c r="CI232" s="22"/>
      <c r="CJ232" s="22"/>
      <c r="CK232" s="22"/>
      <c r="CL232" s="22"/>
      <c r="CM232" s="22"/>
      <c r="CN232" s="22"/>
      <c r="CO232" s="22"/>
      <c r="CP232" s="22"/>
      <c r="CQ232" s="22"/>
      <c r="CR232" s="22"/>
      <c r="CS232" s="22"/>
      <c r="CT232" s="22"/>
      <c r="CU232" s="22"/>
      <c r="CV232" s="22"/>
      <c r="CW232" s="22"/>
      <c r="CX232" s="22"/>
      <c r="CY232" s="22"/>
      <c r="CZ232" s="22"/>
      <c r="DA232" s="22"/>
      <c r="DB232" s="22"/>
      <c r="DC232" s="22"/>
      <c r="DD232" s="22"/>
      <c r="DE232" s="22"/>
      <c r="DF232" s="22"/>
      <c r="DG232" s="22"/>
      <c r="DH232" s="22"/>
      <c r="DI232" s="22"/>
      <c r="DJ232" s="22"/>
      <c r="DK232" s="22"/>
      <c r="DL232" s="22"/>
      <c r="DM232" s="22"/>
      <c r="DN232" s="22"/>
      <c r="DO232" s="22"/>
      <c r="DP232" s="22"/>
      <c r="DQ232" s="22"/>
      <c r="DR232" s="22"/>
      <c r="DS232" s="22"/>
      <c r="DT232" s="22"/>
      <c r="DU232" s="22"/>
      <c r="DV232" s="22"/>
      <c r="DW232" s="22"/>
      <c r="DX232" s="22"/>
      <c r="DY232" s="22"/>
      <c r="DZ232" s="22"/>
      <c r="EA232" s="22"/>
      <c r="EB232" s="22"/>
      <c r="EC232" s="22"/>
      <c r="ED232" s="22"/>
      <c r="EE232" s="22"/>
      <c r="EF232" s="22"/>
      <c r="EG232" s="22"/>
      <c r="EH232" s="22"/>
      <c r="EI232" s="22"/>
      <c r="EJ232" s="22"/>
      <c r="EK232" s="22"/>
      <c r="EL232" s="22"/>
      <c r="EM232" s="22"/>
      <c r="EN232" s="22"/>
      <c r="EO232" s="22"/>
      <c r="EP232" s="22"/>
      <c r="EQ232" s="22"/>
      <c r="ER232" s="22"/>
      <c r="ES232" s="22"/>
      <c r="ET232" s="22"/>
      <c r="EU232" s="22"/>
      <c r="EV232" s="22"/>
      <c r="EW232" s="22"/>
      <c r="EX232" s="22"/>
      <c r="EY232" s="22"/>
      <c r="EZ232" s="22"/>
      <c r="FA232" s="22"/>
      <c r="FB232" s="22"/>
      <c r="FC232" s="22"/>
      <c r="FD232" s="22"/>
      <c r="FE232" s="22"/>
      <c r="FF232" s="22"/>
      <c r="FG232" s="22"/>
      <c r="FH232" s="22"/>
      <c r="FI232" s="22"/>
      <c r="FJ232" s="22"/>
      <c r="FK232" s="22"/>
      <c r="FL232" s="22"/>
      <c r="FM232" s="22"/>
      <c r="FN232" s="22"/>
      <c r="FO232" s="22"/>
      <c r="FP232" s="22"/>
      <c r="FQ232" s="22"/>
      <c r="FR232" s="22"/>
      <c r="FS232" s="22"/>
      <c r="FT232" s="22"/>
      <c r="FU232" s="22"/>
      <c r="FV232" s="22"/>
      <c r="FW232" s="22"/>
      <c r="FX232" s="22"/>
      <c r="FY232" s="22"/>
      <c r="FZ232" s="22"/>
      <c r="GA232" s="22"/>
      <c r="GB232" s="22"/>
      <c r="GC232" s="22"/>
      <c r="GD232" s="22"/>
      <c r="GE232" s="22"/>
      <c r="GF232" s="22"/>
      <c r="GG232" s="22"/>
      <c r="GH232" s="22"/>
      <c r="GI232" s="22"/>
      <c r="GJ232" s="22"/>
      <c r="GK232" s="22"/>
      <c r="GL232" s="22"/>
      <c r="GM232" s="22"/>
      <c r="GN232" s="22"/>
      <c r="GO232" s="22"/>
      <c r="GP232" s="22"/>
      <c r="GQ232" s="22"/>
      <c r="GR232" s="22"/>
      <c r="GS232" s="22"/>
      <c r="GT232" s="22"/>
      <c r="GU232" s="22"/>
      <c r="GV232" s="22"/>
      <c r="GW232" s="22"/>
      <c r="GX232" s="22"/>
      <c r="GY232" s="22"/>
      <c r="GZ232" s="22"/>
      <c r="HA232" s="22"/>
      <c r="HB232" s="22"/>
    </row>
    <row r="233" spans="1:215" s="25" customFormat="1" ht="39.6" x14ac:dyDescent="0.3">
      <c r="A233" s="28">
        <v>2</v>
      </c>
      <c r="B233" s="29" t="s">
        <v>1389</v>
      </c>
      <c r="C233" s="29" t="s">
        <v>1390</v>
      </c>
      <c r="D233" s="29" t="s">
        <v>1396</v>
      </c>
      <c r="E233" s="29" t="s">
        <v>1397</v>
      </c>
      <c r="F233" s="29" t="s">
        <v>1398</v>
      </c>
      <c r="G233" s="29" t="s">
        <v>1399</v>
      </c>
      <c r="H233" s="29">
        <v>93</v>
      </c>
      <c r="I233" s="29" t="s">
        <v>129</v>
      </c>
      <c r="J233" s="29">
        <v>102863</v>
      </c>
      <c r="K233" s="29">
        <v>2025</v>
      </c>
      <c r="L233" s="29" t="s">
        <v>621</v>
      </c>
      <c r="M233" s="29" t="s">
        <v>89</v>
      </c>
      <c r="N233" s="29"/>
      <c r="O233" s="29"/>
      <c r="P233" s="29" t="s">
        <v>158</v>
      </c>
      <c r="Q233" s="29"/>
      <c r="R233" s="29" t="s">
        <v>1400</v>
      </c>
      <c r="S233" s="29" t="s">
        <v>1401</v>
      </c>
      <c r="T233" s="29" t="s">
        <v>94</v>
      </c>
      <c r="U233" s="29" t="str">
        <f>HYPERLINK("http://dx.doi.org/10.1016/j.pacfin.2025.102863","http://dx.doi.org/10.1016/j.pacfin.2025.102863")</f>
        <v>http://dx.doi.org/10.1016/j.pacfin.2025.102863</v>
      </c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  <c r="BP233" s="22"/>
      <c r="BQ233" s="22"/>
      <c r="BR233" s="22"/>
      <c r="BS233" s="22"/>
      <c r="BT233" s="22"/>
      <c r="BU233" s="22"/>
      <c r="BV233" s="22"/>
      <c r="BW233" s="22"/>
      <c r="BX233" s="22"/>
      <c r="BY233" s="22"/>
      <c r="BZ233" s="22"/>
      <c r="CA233" s="22"/>
      <c r="CB233" s="22"/>
      <c r="CC233" s="22"/>
      <c r="CD233" s="22"/>
      <c r="CE233" s="22"/>
      <c r="CF233" s="22"/>
      <c r="CG233" s="22"/>
      <c r="CH233" s="22"/>
      <c r="CI233" s="22"/>
      <c r="CJ233" s="22"/>
      <c r="CK233" s="22"/>
      <c r="CL233" s="22"/>
      <c r="CM233" s="22"/>
      <c r="CN233" s="22"/>
      <c r="CO233" s="22"/>
      <c r="CP233" s="22"/>
      <c r="CQ233" s="22"/>
      <c r="CR233" s="22"/>
      <c r="CS233" s="22"/>
      <c r="CT233" s="22"/>
      <c r="CU233" s="22"/>
      <c r="CV233" s="22"/>
      <c r="CW233" s="22"/>
      <c r="CX233" s="22"/>
      <c r="CY233" s="22"/>
      <c r="CZ233" s="22"/>
      <c r="DA233" s="22"/>
      <c r="DB233" s="22"/>
      <c r="DC233" s="22"/>
      <c r="DD233" s="22"/>
      <c r="DE233" s="22"/>
      <c r="DF233" s="22"/>
      <c r="DG233" s="22"/>
      <c r="DH233" s="22"/>
      <c r="DI233" s="22"/>
      <c r="DJ233" s="22"/>
      <c r="DK233" s="22"/>
      <c r="DL233" s="22"/>
      <c r="DM233" s="22"/>
      <c r="DN233" s="22"/>
      <c r="DO233" s="22"/>
      <c r="DP233" s="22"/>
      <c r="DQ233" s="22"/>
      <c r="DR233" s="22"/>
      <c r="DS233" s="22"/>
      <c r="DT233" s="22"/>
      <c r="DU233" s="22"/>
      <c r="DV233" s="22"/>
      <c r="DW233" s="22"/>
      <c r="DX233" s="22"/>
      <c r="DY233" s="22"/>
      <c r="DZ233" s="22"/>
      <c r="EA233" s="22"/>
      <c r="EB233" s="22"/>
      <c r="EC233" s="22"/>
      <c r="ED233" s="22"/>
      <c r="EE233" s="22"/>
      <c r="EF233" s="22"/>
      <c r="EG233" s="22"/>
      <c r="EH233" s="22"/>
      <c r="EI233" s="22"/>
      <c r="EJ233" s="22"/>
      <c r="EK233" s="22"/>
      <c r="EL233" s="22"/>
      <c r="EM233" s="22"/>
      <c r="EN233" s="22"/>
      <c r="EO233" s="22"/>
      <c r="EP233" s="22"/>
      <c r="EQ233" s="22"/>
      <c r="ER233" s="22"/>
      <c r="ES233" s="22"/>
      <c r="ET233" s="22"/>
      <c r="EU233" s="22"/>
      <c r="EV233" s="22"/>
      <c r="EW233" s="22"/>
      <c r="EX233" s="22"/>
      <c r="EY233" s="22"/>
      <c r="EZ233" s="22"/>
      <c r="FA233" s="22"/>
      <c r="FB233" s="22"/>
      <c r="FC233" s="22"/>
      <c r="FD233" s="22"/>
      <c r="FE233" s="22"/>
      <c r="FF233" s="22"/>
      <c r="FG233" s="22"/>
      <c r="FH233" s="22"/>
      <c r="FI233" s="22"/>
      <c r="FJ233" s="22"/>
      <c r="FK233" s="22"/>
      <c r="FL233" s="22"/>
      <c r="FM233" s="22"/>
      <c r="FN233" s="22"/>
      <c r="FO233" s="22"/>
      <c r="FP233" s="22"/>
      <c r="FQ233" s="22"/>
      <c r="FR233" s="22"/>
      <c r="FS233" s="22"/>
      <c r="FT233" s="22"/>
      <c r="FU233" s="22"/>
      <c r="FV233" s="22"/>
      <c r="FW233" s="22"/>
      <c r="FX233" s="22"/>
      <c r="FY233" s="22"/>
      <c r="FZ233" s="22"/>
      <c r="GA233" s="22"/>
      <c r="GB233" s="22"/>
      <c r="GC233" s="22"/>
      <c r="GD233" s="22"/>
      <c r="GE233" s="22"/>
      <c r="GF233" s="22"/>
      <c r="GG233" s="22"/>
      <c r="GH233" s="22"/>
      <c r="GI233" s="22"/>
      <c r="GJ233" s="22"/>
      <c r="GK233" s="22"/>
      <c r="GL233" s="22"/>
      <c r="GM233" s="22"/>
      <c r="GN233" s="22"/>
      <c r="GO233" s="22"/>
      <c r="GP233" s="22"/>
      <c r="GQ233" s="22"/>
      <c r="GR233" s="22"/>
      <c r="GS233" s="22"/>
      <c r="GT233" s="22"/>
      <c r="GU233" s="22"/>
      <c r="GV233" s="22"/>
      <c r="GW233" s="22"/>
      <c r="GX233" s="22"/>
      <c r="GY233" s="22"/>
      <c r="GZ233" s="22"/>
      <c r="HA233" s="22"/>
      <c r="HB233" s="22"/>
    </row>
    <row r="234" spans="1:215" s="17" customFormat="1" ht="21" x14ac:dyDescent="0.3">
      <c r="A234" s="11"/>
      <c r="B234" s="12"/>
      <c r="C234" s="13" t="s">
        <v>1402</v>
      </c>
      <c r="D234" s="12"/>
      <c r="E234" s="12"/>
      <c r="F234" s="14" t="s">
        <v>1403</v>
      </c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5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DC234" s="16"/>
      <c r="DD234" s="16"/>
      <c r="DE234" s="16"/>
      <c r="DF234" s="16"/>
      <c r="DG234" s="16"/>
      <c r="DH234" s="16"/>
      <c r="DI234" s="16"/>
      <c r="DJ234" s="16"/>
      <c r="DK234" s="16"/>
      <c r="DL234" s="16"/>
      <c r="DM234" s="16"/>
      <c r="DN234" s="16"/>
      <c r="DO234" s="16"/>
      <c r="DP234" s="16"/>
      <c r="DQ234" s="16"/>
      <c r="DR234" s="16"/>
      <c r="DS234" s="16"/>
      <c r="DT234" s="16"/>
      <c r="DU234" s="16"/>
      <c r="DV234" s="16"/>
      <c r="DW234" s="16"/>
      <c r="DX234" s="16"/>
      <c r="DY234" s="16"/>
      <c r="DZ234" s="16"/>
      <c r="EA234" s="16"/>
      <c r="EB234" s="16"/>
      <c r="EC234" s="16"/>
      <c r="ED234" s="16"/>
      <c r="EE234" s="16"/>
      <c r="EF234" s="16"/>
      <c r="EG234" s="16"/>
      <c r="EH234" s="16"/>
      <c r="EI234" s="16"/>
      <c r="EJ234" s="16"/>
      <c r="EK234" s="16"/>
      <c r="EL234" s="16"/>
      <c r="EM234" s="16"/>
      <c r="EN234" s="16"/>
      <c r="EO234" s="16"/>
      <c r="EP234" s="16"/>
      <c r="EQ234" s="16"/>
      <c r="ER234" s="16"/>
      <c r="ES234" s="16"/>
      <c r="ET234" s="16"/>
      <c r="EU234" s="16"/>
      <c r="EV234" s="16"/>
      <c r="EW234" s="16"/>
      <c r="EX234" s="16"/>
      <c r="EY234" s="16"/>
      <c r="EZ234" s="16"/>
      <c r="FA234" s="16"/>
      <c r="FB234" s="16"/>
      <c r="FC234" s="16"/>
      <c r="FD234" s="16"/>
      <c r="FE234" s="16"/>
      <c r="FF234" s="16"/>
      <c r="FG234" s="16"/>
      <c r="FH234" s="16"/>
      <c r="FI234" s="16"/>
      <c r="FJ234" s="16"/>
      <c r="FK234" s="16"/>
      <c r="FL234" s="16"/>
      <c r="FM234" s="16"/>
      <c r="FN234" s="16"/>
      <c r="FO234" s="16"/>
      <c r="FP234" s="16"/>
      <c r="FQ234" s="16"/>
      <c r="FR234" s="16"/>
      <c r="FS234" s="16"/>
      <c r="FT234" s="16"/>
      <c r="FU234" s="16"/>
      <c r="FV234" s="16"/>
      <c r="FW234" s="16"/>
      <c r="FX234" s="16"/>
      <c r="FY234" s="16"/>
      <c r="FZ234" s="16"/>
      <c r="GA234" s="16"/>
      <c r="GB234" s="16"/>
      <c r="GC234" s="16"/>
      <c r="GD234" s="16"/>
      <c r="GE234" s="16"/>
      <c r="GF234" s="16"/>
      <c r="GG234" s="16"/>
      <c r="GH234" s="16"/>
      <c r="GI234" s="16"/>
      <c r="GJ234" s="16"/>
      <c r="GK234" s="16"/>
      <c r="GL234" s="16"/>
      <c r="GM234" s="16"/>
      <c r="GN234" s="16"/>
      <c r="GO234" s="16"/>
      <c r="GP234" s="16"/>
      <c r="GQ234" s="16"/>
      <c r="GR234" s="16"/>
      <c r="GS234" s="16"/>
      <c r="GT234" s="16"/>
      <c r="GU234" s="16"/>
      <c r="GV234" s="16"/>
      <c r="GW234" s="16"/>
      <c r="GX234" s="16"/>
      <c r="GY234" s="16"/>
      <c r="GZ234" s="16"/>
      <c r="HA234" s="16"/>
      <c r="HB234" s="16"/>
      <c r="HC234" s="16"/>
      <c r="HD234" s="16"/>
      <c r="HE234" s="16"/>
      <c r="HF234" s="16"/>
      <c r="HG234" s="16"/>
    </row>
    <row r="235" spans="1:215" s="25" customFormat="1" ht="52.8" x14ac:dyDescent="0.3">
      <c r="A235" s="28">
        <v>1</v>
      </c>
      <c r="B235" s="29" t="s">
        <v>1389</v>
      </c>
      <c r="C235" s="29" t="s">
        <v>1404</v>
      </c>
      <c r="D235" s="29" t="s">
        <v>1405</v>
      </c>
      <c r="E235" s="29" t="s">
        <v>1406</v>
      </c>
      <c r="F235" s="29" t="s">
        <v>1407</v>
      </c>
      <c r="G235" s="29" t="s">
        <v>1408</v>
      </c>
      <c r="H235" s="29">
        <v>353</v>
      </c>
      <c r="I235" s="29">
        <v>3</v>
      </c>
      <c r="J235" s="29" t="s">
        <v>1409</v>
      </c>
      <c r="K235" s="29">
        <v>2025</v>
      </c>
      <c r="L235" s="29" t="s">
        <v>621</v>
      </c>
      <c r="M235" s="29" t="s">
        <v>125</v>
      </c>
      <c r="N235" s="29"/>
      <c r="O235" s="29"/>
      <c r="P235" s="29" t="s">
        <v>385</v>
      </c>
      <c r="Q235" s="29"/>
      <c r="R235" s="29" t="s">
        <v>1410</v>
      </c>
      <c r="S235" s="29" t="s">
        <v>1411</v>
      </c>
      <c r="T235" s="29" t="s">
        <v>94</v>
      </c>
      <c r="U235" s="29" t="str">
        <f>HYPERLINK("http://dx.doi.org/10.1007/s10479-025-06828-w","http://dx.doi.org/10.1007/s10479-025-06828-w")</f>
        <v>http://dx.doi.org/10.1007/s10479-025-06828-w</v>
      </c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  <c r="BY235" s="22"/>
      <c r="BZ235" s="22"/>
      <c r="CA235" s="22"/>
      <c r="CB235" s="22"/>
      <c r="CC235" s="22"/>
      <c r="CD235" s="22"/>
      <c r="CE235" s="22"/>
      <c r="CF235" s="22"/>
      <c r="CG235" s="22"/>
      <c r="CH235" s="22"/>
      <c r="CI235" s="22"/>
      <c r="CJ235" s="22"/>
      <c r="CK235" s="22"/>
      <c r="CL235" s="22"/>
      <c r="CM235" s="22"/>
      <c r="CN235" s="22"/>
      <c r="CO235" s="22"/>
      <c r="CP235" s="22"/>
      <c r="CQ235" s="22"/>
      <c r="CR235" s="22"/>
      <c r="CS235" s="22"/>
      <c r="CT235" s="22"/>
      <c r="CU235" s="22"/>
      <c r="CV235" s="22"/>
      <c r="CW235" s="22"/>
      <c r="CX235" s="22"/>
      <c r="CY235" s="22"/>
      <c r="CZ235" s="22"/>
      <c r="DA235" s="22"/>
      <c r="DB235" s="22"/>
      <c r="DC235" s="22"/>
      <c r="DD235" s="22"/>
      <c r="DE235" s="22"/>
      <c r="DF235" s="22"/>
      <c r="DG235" s="22"/>
      <c r="DH235" s="22"/>
      <c r="DI235" s="22"/>
      <c r="DJ235" s="22"/>
      <c r="DK235" s="22"/>
      <c r="DL235" s="22"/>
      <c r="DM235" s="22"/>
      <c r="DN235" s="22"/>
      <c r="DO235" s="22"/>
      <c r="DP235" s="22"/>
      <c r="DQ235" s="22"/>
      <c r="DR235" s="22"/>
      <c r="DS235" s="22"/>
      <c r="DT235" s="22"/>
      <c r="DU235" s="22"/>
      <c r="DV235" s="22"/>
      <c r="DW235" s="22"/>
      <c r="DX235" s="22"/>
      <c r="DY235" s="22"/>
      <c r="DZ235" s="22"/>
      <c r="EA235" s="22"/>
      <c r="EB235" s="22"/>
      <c r="EC235" s="22"/>
      <c r="ED235" s="22"/>
      <c r="EE235" s="22"/>
      <c r="EF235" s="22"/>
      <c r="EG235" s="22"/>
      <c r="EH235" s="22"/>
      <c r="EI235" s="22"/>
      <c r="EJ235" s="22"/>
      <c r="EK235" s="22"/>
      <c r="EL235" s="22"/>
      <c r="EM235" s="22"/>
      <c r="EN235" s="22"/>
      <c r="EO235" s="22"/>
      <c r="EP235" s="22"/>
      <c r="EQ235" s="22"/>
      <c r="ER235" s="22"/>
      <c r="ES235" s="22"/>
      <c r="ET235" s="22"/>
      <c r="EU235" s="22"/>
      <c r="EV235" s="22"/>
      <c r="EW235" s="22"/>
      <c r="EX235" s="22"/>
      <c r="EY235" s="22"/>
      <c r="EZ235" s="22"/>
      <c r="FA235" s="22"/>
      <c r="FB235" s="22"/>
      <c r="FC235" s="22"/>
      <c r="FD235" s="22"/>
      <c r="FE235" s="22"/>
      <c r="FF235" s="22"/>
      <c r="FG235" s="22"/>
      <c r="FH235" s="22"/>
      <c r="FI235" s="22"/>
      <c r="FJ235" s="22"/>
      <c r="FK235" s="22"/>
      <c r="FL235" s="22"/>
      <c r="FM235" s="22"/>
      <c r="FN235" s="22"/>
      <c r="FO235" s="22"/>
      <c r="FP235" s="22"/>
      <c r="FQ235" s="22"/>
      <c r="FR235" s="22"/>
      <c r="FS235" s="22"/>
      <c r="FT235" s="22"/>
      <c r="FU235" s="22"/>
      <c r="FV235" s="22"/>
      <c r="FW235" s="22"/>
      <c r="FX235" s="22"/>
      <c r="FY235" s="22"/>
      <c r="FZ235" s="22"/>
      <c r="GA235" s="22"/>
      <c r="GB235" s="22"/>
      <c r="GC235" s="22"/>
      <c r="GD235" s="22"/>
      <c r="GE235" s="22"/>
      <c r="GF235" s="22"/>
      <c r="GG235" s="22"/>
      <c r="GH235" s="22"/>
      <c r="GI235" s="22"/>
      <c r="GJ235" s="22"/>
      <c r="GK235" s="22"/>
      <c r="GL235" s="22"/>
      <c r="GM235" s="22"/>
      <c r="GN235" s="22"/>
      <c r="GO235" s="22"/>
      <c r="GP235" s="22"/>
      <c r="GQ235" s="22"/>
      <c r="GR235" s="22"/>
      <c r="GS235" s="22"/>
      <c r="GT235" s="22"/>
      <c r="GU235" s="22"/>
      <c r="GV235" s="22"/>
      <c r="GW235" s="22"/>
      <c r="GX235" s="22"/>
      <c r="GY235" s="22"/>
      <c r="GZ235" s="22"/>
      <c r="HA235" s="22"/>
      <c r="HB235" s="22"/>
    </row>
    <row r="236" spans="1:215" s="25" customFormat="1" ht="39.6" x14ac:dyDescent="0.3">
      <c r="A236" s="28">
        <v>2</v>
      </c>
      <c r="B236" s="29" t="s">
        <v>1389</v>
      </c>
      <c r="C236" s="29" t="s">
        <v>1404</v>
      </c>
      <c r="D236" s="29" t="s">
        <v>1412</v>
      </c>
      <c r="E236" s="29" t="s">
        <v>1413</v>
      </c>
      <c r="F236" s="29" t="s">
        <v>1414</v>
      </c>
      <c r="G236" s="29" t="s">
        <v>1415</v>
      </c>
      <c r="H236" s="29">
        <v>17</v>
      </c>
      <c r="I236" s="29">
        <v>18</v>
      </c>
      <c r="J236" s="29">
        <v>8384</v>
      </c>
      <c r="K236" s="29">
        <v>2025</v>
      </c>
      <c r="L236" s="29" t="s">
        <v>1416</v>
      </c>
      <c r="M236" s="29" t="s">
        <v>1417</v>
      </c>
      <c r="N236" s="29"/>
      <c r="O236" s="29"/>
      <c r="P236" s="29" t="s">
        <v>128</v>
      </c>
      <c r="Q236" s="29"/>
      <c r="R236" s="29" t="s">
        <v>129</v>
      </c>
      <c r="S236" s="29" t="s">
        <v>1418</v>
      </c>
      <c r="T236" s="29" t="s">
        <v>94</v>
      </c>
      <c r="U236" s="29" t="str">
        <f>HYPERLINK("http://dx.doi.org/10.3390/su17188384","http://dx.doi.org/10.3390/su17188384")</f>
        <v>http://dx.doi.org/10.3390/su17188384</v>
      </c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  <c r="CS236" s="22"/>
      <c r="CT236" s="22"/>
      <c r="CU236" s="22"/>
      <c r="CV236" s="22"/>
      <c r="CW236" s="22"/>
      <c r="CX236" s="22"/>
      <c r="CY236" s="22"/>
      <c r="CZ236" s="22"/>
      <c r="DA236" s="22"/>
      <c r="DB236" s="22"/>
      <c r="DC236" s="22"/>
      <c r="DD236" s="22"/>
      <c r="DE236" s="22"/>
      <c r="DF236" s="22"/>
      <c r="DG236" s="22"/>
      <c r="DH236" s="22"/>
      <c r="DI236" s="22"/>
      <c r="DJ236" s="22"/>
      <c r="DK236" s="22"/>
      <c r="DL236" s="22"/>
      <c r="DM236" s="22"/>
      <c r="DN236" s="22"/>
      <c r="DO236" s="22"/>
      <c r="DP236" s="22"/>
      <c r="DQ236" s="22"/>
      <c r="DR236" s="22"/>
      <c r="DS236" s="22"/>
      <c r="DT236" s="22"/>
      <c r="DU236" s="22"/>
      <c r="DV236" s="22"/>
      <c r="DW236" s="22"/>
      <c r="DX236" s="22"/>
      <c r="DY236" s="22"/>
      <c r="DZ236" s="22"/>
      <c r="EA236" s="22"/>
      <c r="EB236" s="22"/>
      <c r="EC236" s="22"/>
      <c r="ED236" s="22"/>
      <c r="EE236" s="22"/>
      <c r="EF236" s="22"/>
      <c r="EG236" s="22"/>
      <c r="EH236" s="22"/>
      <c r="EI236" s="22"/>
      <c r="EJ236" s="22"/>
      <c r="EK236" s="22"/>
      <c r="EL236" s="22"/>
      <c r="EM236" s="22"/>
      <c r="EN236" s="22"/>
      <c r="EO236" s="22"/>
      <c r="EP236" s="22"/>
      <c r="EQ236" s="22"/>
      <c r="ER236" s="22"/>
      <c r="ES236" s="22"/>
      <c r="ET236" s="22"/>
      <c r="EU236" s="22"/>
      <c r="EV236" s="22"/>
      <c r="EW236" s="22"/>
      <c r="EX236" s="22"/>
      <c r="EY236" s="22"/>
      <c r="EZ236" s="22"/>
      <c r="FA236" s="22"/>
      <c r="FB236" s="22"/>
      <c r="FC236" s="22"/>
      <c r="FD236" s="22"/>
      <c r="FE236" s="22"/>
      <c r="FF236" s="22"/>
      <c r="FG236" s="22"/>
      <c r="FH236" s="22"/>
      <c r="FI236" s="22"/>
      <c r="FJ236" s="22"/>
      <c r="FK236" s="22"/>
      <c r="FL236" s="22"/>
      <c r="FM236" s="22"/>
      <c r="FN236" s="22"/>
      <c r="FO236" s="22"/>
      <c r="FP236" s="22"/>
      <c r="FQ236" s="22"/>
      <c r="FR236" s="22"/>
      <c r="FS236" s="22"/>
      <c r="FT236" s="22"/>
      <c r="FU236" s="22"/>
      <c r="FV236" s="22"/>
      <c r="FW236" s="22"/>
      <c r="FX236" s="22"/>
      <c r="FY236" s="22"/>
      <c r="FZ236" s="22"/>
      <c r="GA236" s="22"/>
      <c r="GB236" s="22"/>
      <c r="GC236" s="22"/>
      <c r="GD236" s="22"/>
      <c r="GE236" s="22"/>
      <c r="GF236" s="22"/>
      <c r="GG236" s="22"/>
      <c r="GH236" s="22"/>
      <c r="GI236" s="22"/>
      <c r="GJ236" s="22"/>
      <c r="GK236" s="22"/>
      <c r="GL236" s="22"/>
      <c r="GM236" s="22"/>
      <c r="GN236" s="22"/>
      <c r="GO236" s="22"/>
      <c r="GP236" s="22"/>
      <c r="GQ236" s="22"/>
      <c r="GR236" s="22"/>
      <c r="GS236" s="22"/>
      <c r="GT236" s="22"/>
      <c r="GU236" s="22"/>
      <c r="GV236" s="22"/>
      <c r="GW236" s="22"/>
      <c r="GX236" s="22"/>
      <c r="GY236" s="22"/>
      <c r="GZ236" s="22"/>
      <c r="HA236" s="22"/>
      <c r="HB236" s="22"/>
    </row>
    <row r="237" spans="1:215" s="25" customFormat="1" ht="26.4" x14ac:dyDescent="0.3">
      <c r="A237" s="28">
        <v>3</v>
      </c>
      <c r="B237" s="19" t="s">
        <v>1419</v>
      </c>
      <c r="C237" s="20" t="s">
        <v>1420</v>
      </c>
      <c r="D237" s="20" t="s">
        <v>1421</v>
      </c>
      <c r="E237" s="20" t="s">
        <v>1422</v>
      </c>
      <c r="F237" s="20" t="s">
        <v>1423</v>
      </c>
      <c r="G237" s="20" t="s">
        <v>1424</v>
      </c>
      <c r="H237" s="20" t="s">
        <v>242</v>
      </c>
      <c r="I237" s="20" t="s">
        <v>1425</v>
      </c>
      <c r="J237" s="20" t="s">
        <v>1426</v>
      </c>
      <c r="K237" s="20" t="s">
        <v>35</v>
      </c>
      <c r="L237" s="20" t="s">
        <v>68</v>
      </c>
      <c r="M237" s="20" t="s">
        <v>1427</v>
      </c>
      <c r="N237" s="20"/>
      <c r="O237" s="20" t="s">
        <v>38</v>
      </c>
      <c r="P237" s="20" t="s">
        <v>158</v>
      </c>
      <c r="Q237" s="20"/>
      <c r="R237" s="20" t="s">
        <v>1428</v>
      </c>
      <c r="S237" s="20" t="s">
        <v>1429</v>
      </c>
      <c r="T237" s="20" t="s">
        <v>41</v>
      </c>
      <c r="U237" s="21" t="s">
        <v>1430</v>
      </c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  <c r="BY237" s="22"/>
      <c r="BZ237" s="22"/>
      <c r="CA237" s="22"/>
      <c r="CB237" s="22"/>
      <c r="CC237" s="22"/>
      <c r="CD237" s="22"/>
      <c r="CE237" s="22"/>
      <c r="CF237" s="22"/>
      <c r="CG237" s="22"/>
      <c r="CH237" s="22"/>
      <c r="CI237" s="22"/>
      <c r="CJ237" s="22"/>
      <c r="CK237" s="22"/>
      <c r="CL237" s="22"/>
      <c r="CM237" s="22"/>
      <c r="CN237" s="22"/>
      <c r="CO237" s="22"/>
      <c r="CP237" s="22"/>
      <c r="CQ237" s="22"/>
      <c r="CR237" s="22"/>
      <c r="CS237" s="22"/>
      <c r="CT237" s="22"/>
      <c r="CU237" s="22"/>
      <c r="CV237" s="22"/>
      <c r="CW237" s="22"/>
      <c r="CX237" s="22"/>
      <c r="CY237" s="22"/>
      <c r="CZ237" s="22"/>
      <c r="DA237" s="22"/>
      <c r="DB237" s="22"/>
      <c r="DC237" s="22"/>
      <c r="DD237" s="22"/>
      <c r="DE237" s="22"/>
      <c r="DF237" s="22"/>
      <c r="DG237" s="22"/>
      <c r="DH237" s="22"/>
      <c r="DI237" s="22"/>
      <c r="DJ237" s="22"/>
      <c r="DK237" s="22"/>
      <c r="DL237" s="22"/>
      <c r="DM237" s="22"/>
      <c r="DN237" s="22"/>
      <c r="DO237" s="22"/>
      <c r="DP237" s="22"/>
      <c r="DQ237" s="22"/>
      <c r="DR237" s="22"/>
      <c r="DS237" s="22"/>
      <c r="DT237" s="22"/>
      <c r="DU237" s="22"/>
      <c r="DV237" s="22"/>
      <c r="DW237" s="22"/>
      <c r="DX237" s="22"/>
      <c r="DY237" s="22"/>
      <c r="DZ237" s="22"/>
      <c r="EA237" s="22"/>
      <c r="EB237" s="22"/>
      <c r="EC237" s="22"/>
      <c r="ED237" s="22"/>
      <c r="EE237" s="22"/>
      <c r="EF237" s="22"/>
      <c r="EG237" s="22"/>
      <c r="EH237" s="22"/>
      <c r="EI237" s="22"/>
      <c r="EJ237" s="22"/>
      <c r="EK237" s="22"/>
      <c r="EL237" s="22"/>
      <c r="EM237" s="22"/>
      <c r="EN237" s="22"/>
      <c r="EO237" s="22"/>
      <c r="EP237" s="22"/>
      <c r="EQ237" s="22"/>
      <c r="ER237" s="22"/>
      <c r="ES237" s="22"/>
      <c r="ET237" s="22"/>
      <c r="EU237" s="22"/>
      <c r="EV237" s="22"/>
      <c r="EW237" s="22"/>
      <c r="EX237" s="22"/>
      <c r="EY237" s="22"/>
      <c r="EZ237" s="22"/>
      <c r="FA237" s="22"/>
      <c r="FB237" s="22"/>
      <c r="FC237" s="22"/>
      <c r="FD237" s="22"/>
      <c r="FE237" s="22"/>
      <c r="FF237" s="22"/>
      <c r="FG237" s="22"/>
      <c r="FH237" s="22"/>
      <c r="FI237" s="22"/>
      <c r="FJ237" s="22"/>
      <c r="FK237" s="22"/>
      <c r="FL237" s="22"/>
      <c r="FM237" s="22"/>
      <c r="FN237" s="22"/>
      <c r="FO237" s="22"/>
      <c r="FP237" s="22"/>
      <c r="FQ237" s="22"/>
      <c r="FR237" s="22"/>
      <c r="FS237" s="22"/>
      <c r="FT237" s="22"/>
      <c r="FU237" s="22"/>
      <c r="FV237" s="22"/>
      <c r="FW237" s="22"/>
      <c r="FX237" s="22"/>
      <c r="FY237" s="22"/>
      <c r="FZ237" s="22"/>
      <c r="GA237" s="22"/>
      <c r="GB237" s="22"/>
      <c r="GC237" s="22"/>
      <c r="GD237" s="22"/>
      <c r="GE237" s="22"/>
      <c r="GF237" s="22"/>
      <c r="GG237" s="22"/>
      <c r="GH237" s="22"/>
      <c r="GI237" s="22"/>
      <c r="GJ237" s="22"/>
      <c r="GK237" s="22"/>
      <c r="GL237" s="22"/>
      <c r="GM237" s="22"/>
      <c r="GN237" s="22"/>
      <c r="GO237" s="22"/>
      <c r="GP237" s="22"/>
      <c r="GQ237" s="22"/>
      <c r="GR237" s="22"/>
      <c r="GS237" s="22"/>
      <c r="GT237" s="22"/>
      <c r="GU237" s="22"/>
      <c r="GV237" s="22"/>
      <c r="GW237" s="22"/>
      <c r="GX237" s="22"/>
      <c r="GY237" s="22"/>
      <c r="GZ237" s="22"/>
      <c r="HA237" s="22"/>
      <c r="HB237" s="22"/>
    </row>
    <row r="238" spans="1:215" s="25" customFormat="1" ht="39.6" x14ac:dyDescent="0.3">
      <c r="A238" s="28">
        <v>4</v>
      </c>
      <c r="B238" s="29" t="s">
        <v>1389</v>
      </c>
      <c r="C238" s="29" t="s">
        <v>1404</v>
      </c>
      <c r="D238" s="29" t="s">
        <v>1431</v>
      </c>
      <c r="E238" s="30" t="s">
        <v>1432</v>
      </c>
      <c r="F238" s="29" t="s">
        <v>1433</v>
      </c>
      <c r="G238" s="29" t="s">
        <v>1434</v>
      </c>
      <c r="H238" s="29">
        <v>49</v>
      </c>
      <c r="I238" s="29">
        <v>1</v>
      </c>
      <c r="J238" s="29">
        <v>81</v>
      </c>
      <c r="K238" s="29">
        <v>2025</v>
      </c>
      <c r="L238" s="29" t="s">
        <v>1435</v>
      </c>
      <c r="M238" s="29" t="s">
        <v>125</v>
      </c>
      <c r="N238" s="29"/>
      <c r="O238" s="20" t="s">
        <v>126</v>
      </c>
      <c r="P238" s="29" t="s">
        <v>91</v>
      </c>
      <c r="Q238" s="29"/>
      <c r="R238" s="29" t="s">
        <v>1436</v>
      </c>
      <c r="S238" s="29" t="s">
        <v>1437</v>
      </c>
      <c r="T238" s="29" t="s">
        <v>94</v>
      </c>
      <c r="U238" s="29" t="str">
        <f>HYPERLINK("http://dx.doi.org/10.1007/s10916-025-02210-2","http://dx.doi.org/10.1007/s10916-025-02210-2")</f>
        <v>http://dx.doi.org/10.1007/s10916-025-02210-2</v>
      </c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  <c r="BQ238" s="22"/>
      <c r="BR238" s="22"/>
      <c r="BS238" s="22"/>
      <c r="BT238" s="22"/>
      <c r="BU238" s="22"/>
      <c r="BV238" s="22"/>
      <c r="BW238" s="22"/>
      <c r="BX238" s="22"/>
      <c r="BY238" s="22"/>
      <c r="BZ238" s="22"/>
      <c r="CA238" s="22"/>
      <c r="CB238" s="22"/>
      <c r="CC238" s="22"/>
      <c r="CD238" s="22"/>
      <c r="CE238" s="22"/>
      <c r="CF238" s="22"/>
      <c r="CG238" s="22"/>
      <c r="CH238" s="22"/>
      <c r="CI238" s="22"/>
      <c r="CJ238" s="22"/>
      <c r="CK238" s="22"/>
      <c r="CL238" s="22"/>
      <c r="CM238" s="22"/>
      <c r="CN238" s="22"/>
      <c r="CO238" s="22"/>
      <c r="CP238" s="22"/>
      <c r="CQ238" s="22"/>
      <c r="CR238" s="22"/>
      <c r="CS238" s="22"/>
      <c r="CT238" s="22"/>
      <c r="CU238" s="22"/>
      <c r="CV238" s="22"/>
      <c r="CW238" s="22"/>
      <c r="CX238" s="22"/>
      <c r="CY238" s="22"/>
      <c r="CZ238" s="22"/>
      <c r="DA238" s="22"/>
      <c r="DB238" s="22"/>
      <c r="DC238" s="22"/>
      <c r="DD238" s="22"/>
      <c r="DE238" s="22"/>
      <c r="DF238" s="22"/>
      <c r="DG238" s="22"/>
      <c r="DH238" s="22"/>
      <c r="DI238" s="22"/>
      <c r="DJ238" s="22"/>
      <c r="DK238" s="22"/>
      <c r="DL238" s="22"/>
      <c r="DM238" s="22"/>
      <c r="DN238" s="22"/>
      <c r="DO238" s="22"/>
      <c r="DP238" s="22"/>
      <c r="DQ238" s="22"/>
      <c r="DR238" s="22"/>
      <c r="DS238" s="22"/>
      <c r="DT238" s="22"/>
      <c r="DU238" s="22"/>
      <c r="DV238" s="22"/>
      <c r="DW238" s="22"/>
      <c r="DX238" s="22"/>
      <c r="DY238" s="22"/>
      <c r="DZ238" s="22"/>
      <c r="EA238" s="22"/>
      <c r="EB238" s="22"/>
      <c r="EC238" s="22"/>
      <c r="ED238" s="22"/>
      <c r="EE238" s="22"/>
      <c r="EF238" s="22"/>
      <c r="EG238" s="22"/>
      <c r="EH238" s="22"/>
      <c r="EI238" s="22"/>
      <c r="EJ238" s="22"/>
      <c r="EK238" s="22"/>
      <c r="EL238" s="22"/>
      <c r="EM238" s="22"/>
      <c r="EN238" s="22"/>
      <c r="EO238" s="22"/>
      <c r="EP238" s="22"/>
      <c r="EQ238" s="22"/>
      <c r="ER238" s="22"/>
      <c r="ES238" s="22"/>
      <c r="ET238" s="22"/>
      <c r="EU238" s="22"/>
      <c r="EV238" s="22"/>
      <c r="EW238" s="22"/>
      <c r="EX238" s="22"/>
      <c r="EY238" s="22"/>
      <c r="EZ238" s="22"/>
      <c r="FA238" s="22"/>
      <c r="FB238" s="22"/>
      <c r="FC238" s="22"/>
      <c r="FD238" s="22"/>
      <c r="FE238" s="22"/>
      <c r="FF238" s="22"/>
      <c r="FG238" s="22"/>
      <c r="FH238" s="22"/>
      <c r="FI238" s="22"/>
      <c r="FJ238" s="22"/>
      <c r="FK238" s="22"/>
      <c r="FL238" s="22"/>
      <c r="FM238" s="22"/>
      <c r="FN238" s="22"/>
      <c r="FO238" s="22"/>
      <c r="FP238" s="22"/>
      <c r="FQ238" s="22"/>
      <c r="FR238" s="22"/>
      <c r="FS238" s="22"/>
      <c r="FT238" s="22"/>
      <c r="FU238" s="22"/>
      <c r="FV238" s="22"/>
      <c r="FW238" s="22"/>
      <c r="FX238" s="22"/>
      <c r="FY238" s="22"/>
      <c r="FZ238" s="22"/>
      <c r="GA238" s="22"/>
      <c r="GB238" s="22"/>
      <c r="GC238" s="22"/>
      <c r="GD238" s="22"/>
      <c r="GE238" s="22"/>
      <c r="GF238" s="22"/>
      <c r="GG238" s="22"/>
      <c r="GH238" s="22"/>
      <c r="GI238" s="22"/>
      <c r="GJ238" s="22"/>
      <c r="GK238" s="22"/>
      <c r="GL238" s="22"/>
      <c r="GM238" s="22"/>
      <c r="GN238" s="22"/>
      <c r="GO238" s="22"/>
      <c r="GP238" s="22"/>
      <c r="GQ238" s="22"/>
      <c r="GR238" s="22"/>
      <c r="GS238" s="22"/>
      <c r="GT238" s="22"/>
      <c r="GU238" s="22"/>
      <c r="GV238" s="22"/>
      <c r="GW238" s="22"/>
      <c r="GX238" s="22"/>
      <c r="GY238" s="22"/>
      <c r="GZ238" s="22"/>
      <c r="HA238" s="22"/>
      <c r="HB238" s="22"/>
    </row>
    <row r="239" spans="1:215" s="25" customFormat="1" ht="39.6" x14ac:dyDescent="0.3">
      <c r="A239" s="28">
        <v>5</v>
      </c>
      <c r="B239" s="29" t="s">
        <v>1389</v>
      </c>
      <c r="C239" s="29" t="s">
        <v>1404</v>
      </c>
      <c r="D239" s="29" t="s">
        <v>1431</v>
      </c>
      <c r="E239" s="29" t="s">
        <v>1438</v>
      </c>
      <c r="F239" s="29" t="s">
        <v>1439</v>
      </c>
      <c r="G239" s="29" t="s">
        <v>1440</v>
      </c>
      <c r="H239" s="29">
        <v>25</v>
      </c>
      <c r="I239" s="29">
        <v>1</v>
      </c>
      <c r="J239" s="29">
        <v>187</v>
      </c>
      <c r="K239" s="29">
        <v>2025</v>
      </c>
      <c r="L239" s="29" t="s">
        <v>1441</v>
      </c>
      <c r="M239" s="29" t="s">
        <v>125</v>
      </c>
      <c r="N239" s="29"/>
      <c r="O239" s="29"/>
      <c r="P239" s="29" t="s">
        <v>116</v>
      </c>
      <c r="Q239" s="29"/>
      <c r="R239" s="29" t="s">
        <v>129</v>
      </c>
      <c r="S239" s="29" t="s">
        <v>1442</v>
      </c>
      <c r="T239" s="29" t="s">
        <v>94</v>
      </c>
      <c r="U239" s="29" t="str">
        <f>HYPERLINK("http://dx.doi.org/10.1186/s12911-025-03010-x","http://dx.doi.org/10.1186/s12911-025-03010-x")</f>
        <v>http://dx.doi.org/10.1186/s12911-025-03010-x</v>
      </c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22"/>
      <c r="BQ239" s="22"/>
      <c r="BR239" s="22"/>
      <c r="BS239" s="22"/>
      <c r="BT239" s="22"/>
      <c r="BU239" s="22"/>
      <c r="BV239" s="22"/>
      <c r="BW239" s="22"/>
      <c r="BX239" s="22"/>
      <c r="BY239" s="22"/>
      <c r="BZ239" s="22"/>
      <c r="CA239" s="22"/>
      <c r="CB239" s="22"/>
      <c r="CC239" s="22"/>
      <c r="CD239" s="22"/>
      <c r="CE239" s="22"/>
      <c r="CF239" s="22"/>
      <c r="CG239" s="22"/>
      <c r="CH239" s="22"/>
      <c r="CI239" s="22"/>
      <c r="CJ239" s="22"/>
      <c r="CK239" s="22"/>
      <c r="CL239" s="22"/>
      <c r="CM239" s="22"/>
      <c r="CN239" s="22"/>
      <c r="CO239" s="22"/>
      <c r="CP239" s="22"/>
      <c r="CQ239" s="22"/>
      <c r="CR239" s="22"/>
      <c r="CS239" s="22"/>
      <c r="CT239" s="22"/>
      <c r="CU239" s="22"/>
      <c r="CV239" s="22"/>
      <c r="CW239" s="22"/>
      <c r="CX239" s="22"/>
      <c r="CY239" s="22"/>
      <c r="CZ239" s="22"/>
      <c r="DA239" s="22"/>
      <c r="DB239" s="22"/>
      <c r="DC239" s="22"/>
      <c r="DD239" s="22"/>
      <c r="DE239" s="22"/>
      <c r="DF239" s="22"/>
      <c r="DG239" s="22"/>
      <c r="DH239" s="22"/>
      <c r="DI239" s="22"/>
      <c r="DJ239" s="22"/>
      <c r="DK239" s="22"/>
      <c r="DL239" s="22"/>
      <c r="DM239" s="22"/>
      <c r="DN239" s="22"/>
      <c r="DO239" s="22"/>
      <c r="DP239" s="22"/>
      <c r="DQ239" s="22"/>
      <c r="DR239" s="22"/>
      <c r="DS239" s="22"/>
      <c r="DT239" s="22"/>
      <c r="DU239" s="22"/>
      <c r="DV239" s="22"/>
      <c r="DW239" s="22"/>
      <c r="DX239" s="22"/>
      <c r="DY239" s="22"/>
      <c r="DZ239" s="22"/>
      <c r="EA239" s="22"/>
      <c r="EB239" s="22"/>
      <c r="EC239" s="22"/>
      <c r="ED239" s="22"/>
      <c r="EE239" s="22"/>
      <c r="EF239" s="22"/>
      <c r="EG239" s="22"/>
      <c r="EH239" s="22"/>
      <c r="EI239" s="22"/>
      <c r="EJ239" s="22"/>
      <c r="EK239" s="22"/>
      <c r="EL239" s="22"/>
      <c r="EM239" s="22"/>
      <c r="EN239" s="22"/>
      <c r="EO239" s="22"/>
      <c r="EP239" s="22"/>
      <c r="EQ239" s="22"/>
      <c r="ER239" s="22"/>
      <c r="ES239" s="22"/>
      <c r="ET239" s="22"/>
      <c r="EU239" s="22"/>
      <c r="EV239" s="22"/>
      <c r="EW239" s="22"/>
      <c r="EX239" s="22"/>
      <c r="EY239" s="22"/>
      <c r="EZ239" s="22"/>
      <c r="FA239" s="22"/>
      <c r="FB239" s="22"/>
      <c r="FC239" s="22"/>
      <c r="FD239" s="22"/>
      <c r="FE239" s="22"/>
      <c r="FF239" s="22"/>
      <c r="FG239" s="22"/>
      <c r="FH239" s="22"/>
      <c r="FI239" s="22"/>
      <c r="FJ239" s="22"/>
      <c r="FK239" s="22"/>
      <c r="FL239" s="22"/>
      <c r="FM239" s="22"/>
      <c r="FN239" s="22"/>
      <c r="FO239" s="22"/>
      <c r="FP239" s="22"/>
      <c r="FQ239" s="22"/>
      <c r="FR239" s="22"/>
      <c r="FS239" s="22"/>
      <c r="FT239" s="22"/>
      <c r="FU239" s="22"/>
      <c r="FV239" s="22"/>
      <c r="FW239" s="22"/>
      <c r="FX239" s="22"/>
      <c r="FY239" s="22"/>
      <c r="FZ239" s="22"/>
      <c r="GA239" s="22"/>
      <c r="GB239" s="22"/>
      <c r="GC239" s="22"/>
      <c r="GD239" s="22"/>
      <c r="GE239" s="22"/>
      <c r="GF239" s="22"/>
      <c r="GG239" s="22"/>
      <c r="GH239" s="22"/>
      <c r="GI239" s="22"/>
      <c r="GJ239" s="22"/>
      <c r="GK239" s="22"/>
      <c r="GL239" s="22"/>
      <c r="GM239" s="22"/>
      <c r="GN239" s="22"/>
      <c r="GO239" s="22"/>
      <c r="GP239" s="22"/>
      <c r="GQ239" s="22"/>
      <c r="GR239" s="22"/>
      <c r="GS239" s="22"/>
      <c r="GT239" s="22"/>
      <c r="GU239" s="22"/>
      <c r="GV239" s="22"/>
      <c r="GW239" s="22"/>
      <c r="GX239" s="22"/>
      <c r="GY239" s="22"/>
      <c r="GZ239" s="22"/>
      <c r="HA239" s="22"/>
      <c r="HB239" s="22"/>
    </row>
    <row r="240" spans="1:215" s="25" customFormat="1" ht="52.8" x14ac:dyDescent="0.3">
      <c r="A240" s="28">
        <v>6</v>
      </c>
      <c r="B240" s="19" t="s">
        <v>1419</v>
      </c>
      <c r="C240" s="20" t="s">
        <v>1420</v>
      </c>
      <c r="D240" s="20" t="s">
        <v>1443</v>
      </c>
      <c r="E240" s="20" t="s">
        <v>1444</v>
      </c>
      <c r="F240" s="20" t="s">
        <v>1445</v>
      </c>
      <c r="G240" s="20" t="s">
        <v>1446</v>
      </c>
      <c r="H240" s="20" t="s">
        <v>66</v>
      </c>
      <c r="I240" s="20" t="s">
        <v>63</v>
      </c>
      <c r="J240" s="20" t="s">
        <v>1447</v>
      </c>
      <c r="K240" s="20" t="s">
        <v>35</v>
      </c>
      <c r="L240" s="20" t="s">
        <v>384</v>
      </c>
      <c r="M240" s="20" t="s">
        <v>1427</v>
      </c>
      <c r="N240" s="20"/>
      <c r="O240" s="20" t="s">
        <v>126</v>
      </c>
      <c r="P240" s="20" t="s">
        <v>90</v>
      </c>
      <c r="Q240" s="20"/>
      <c r="R240" s="20" t="s">
        <v>1448</v>
      </c>
      <c r="S240" s="20" t="s">
        <v>1449</v>
      </c>
      <c r="T240" s="20" t="s">
        <v>41</v>
      </c>
      <c r="U240" s="20" t="s">
        <v>1450</v>
      </c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  <c r="BN240" s="22"/>
      <c r="BO240" s="22"/>
      <c r="BP240" s="22"/>
      <c r="BQ240" s="22"/>
      <c r="BR240" s="22"/>
      <c r="BS240" s="22"/>
      <c r="BT240" s="22"/>
      <c r="BU240" s="22"/>
      <c r="BV240" s="22"/>
      <c r="BW240" s="22"/>
      <c r="BX240" s="22"/>
      <c r="BY240" s="22"/>
      <c r="BZ240" s="22"/>
      <c r="CA240" s="22"/>
      <c r="CB240" s="22"/>
      <c r="CC240" s="22"/>
      <c r="CD240" s="22"/>
      <c r="CE240" s="22"/>
      <c r="CF240" s="22"/>
      <c r="CG240" s="22"/>
      <c r="CH240" s="22"/>
      <c r="CI240" s="22"/>
      <c r="CJ240" s="22"/>
      <c r="CK240" s="22"/>
      <c r="CL240" s="22"/>
      <c r="CM240" s="22"/>
      <c r="CN240" s="22"/>
      <c r="CO240" s="22"/>
      <c r="CP240" s="22"/>
      <c r="CQ240" s="22"/>
      <c r="CR240" s="22"/>
      <c r="CS240" s="22"/>
      <c r="CT240" s="22"/>
      <c r="CU240" s="22"/>
      <c r="CV240" s="22"/>
      <c r="CW240" s="22"/>
      <c r="CX240" s="22"/>
      <c r="CY240" s="22"/>
      <c r="CZ240" s="22"/>
      <c r="DA240" s="22"/>
      <c r="DB240" s="22"/>
      <c r="DC240" s="22"/>
      <c r="DD240" s="22"/>
      <c r="DE240" s="22"/>
      <c r="DF240" s="22"/>
      <c r="DG240" s="22"/>
      <c r="DH240" s="22"/>
      <c r="DI240" s="22"/>
      <c r="DJ240" s="22"/>
      <c r="DK240" s="22"/>
      <c r="DL240" s="22"/>
      <c r="DM240" s="22"/>
      <c r="DN240" s="22"/>
      <c r="DO240" s="22"/>
      <c r="DP240" s="22"/>
      <c r="DQ240" s="22"/>
      <c r="DR240" s="22"/>
      <c r="DS240" s="22"/>
      <c r="DT240" s="22"/>
      <c r="DU240" s="22"/>
      <c r="DV240" s="22"/>
      <c r="DW240" s="22"/>
      <c r="DX240" s="22"/>
      <c r="DY240" s="22"/>
      <c r="DZ240" s="22"/>
      <c r="EA240" s="22"/>
      <c r="EB240" s="22"/>
      <c r="EC240" s="22"/>
      <c r="ED240" s="22"/>
      <c r="EE240" s="22"/>
      <c r="EF240" s="22"/>
      <c r="EG240" s="22"/>
      <c r="EH240" s="22"/>
      <c r="EI240" s="22"/>
      <c r="EJ240" s="22"/>
      <c r="EK240" s="22"/>
      <c r="EL240" s="22"/>
      <c r="EM240" s="22"/>
      <c r="EN240" s="22"/>
      <c r="EO240" s="22"/>
      <c r="EP240" s="22"/>
      <c r="EQ240" s="22"/>
      <c r="ER240" s="22"/>
      <c r="ES240" s="22"/>
      <c r="ET240" s="22"/>
      <c r="EU240" s="22"/>
      <c r="EV240" s="22"/>
      <c r="EW240" s="22"/>
      <c r="EX240" s="22"/>
      <c r="EY240" s="22"/>
      <c r="EZ240" s="22"/>
      <c r="FA240" s="22"/>
      <c r="FB240" s="22"/>
      <c r="FC240" s="22"/>
      <c r="FD240" s="22"/>
      <c r="FE240" s="22"/>
      <c r="FF240" s="22"/>
      <c r="FG240" s="22"/>
      <c r="FH240" s="22"/>
      <c r="FI240" s="22"/>
      <c r="FJ240" s="22"/>
      <c r="FK240" s="22"/>
      <c r="FL240" s="22"/>
      <c r="FM240" s="22"/>
      <c r="FN240" s="22"/>
      <c r="FO240" s="22"/>
      <c r="FP240" s="22"/>
      <c r="FQ240" s="22"/>
      <c r="FR240" s="22"/>
      <c r="FS240" s="22"/>
      <c r="FT240" s="22"/>
      <c r="FU240" s="22"/>
      <c r="FV240" s="22"/>
      <c r="FW240" s="22"/>
      <c r="FX240" s="22"/>
      <c r="FY240" s="22"/>
      <c r="FZ240" s="22"/>
      <c r="GA240" s="22"/>
      <c r="GB240" s="22"/>
      <c r="GC240" s="22"/>
      <c r="GD240" s="22"/>
      <c r="GE240" s="22"/>
      <c r="GF240" s="22"/>
      <c r="GG240" s="22"/>
      <c r="GH240" s="22"/>
      <c r="GI240" s="22"/>
      <c r="GJ240" s="22"/>
      <c r="GK240" s="22"/>
      <c r="GL240" s="22"/>
      <c r="GM240" s="22"/>
      <c r="GN240" s="22"/>
      <c r="GO240" s="22"/>
      <c r="GP240" s="22"/>
      <c r="GQ240" s="22"/>
      <c r="GR240" s="22"/>
      <c r="GS240" s="22"/>
      <c r="GT240" s="22"/>
      <c r="GU240" s="22"/>
      <c r="GV240" s="22"/>
      <c r="GW240" s="22"/>
      <c r="GX240" s="22"/>
      <c r="GY240" s="22"/>
      <c r="GZ240" s="22"/>
      <c r="HA240" s="22"/>
      <c r="HB240" s="22"/>
    </row>
    <row r="241" spans="1:215" s="25" customFormat="1" ht="39.6" x14ac:dyDescent="0.3">
      <c r="A241" s="28">
        <v>7</v>
      </c>
      <c r="B241" s="29" t="s">
        <v>1389</v>
      </c>
      <c r="C241" s="29" t="s">
        <v>1404</v>
      </c>
      <c r="D241" s="29" t="s">
        <v>1451</v>
      </c>
      <c r="E241" s="29" t="s">
        <v>1452</v>
      </c>
      <c r="F241" s="29" t="s">
        <v>1453</v>
      </c>
      <c r="G241" s="29" t="s">
        <v>1454</v>
      </c>
      <c r="H241" s="29">
        <v>125</v>
      </c>
      <c r="I241" s="29" t="s">
        <v>1455</v>
      </c>
      <c r="J241" s="29" t="s">
        <v>1456</v>
      </c>
      <c r="K241" s="29">
        <v>2025</v>
      </c>
      <c r="L241" s="29" t="s">
        <v>114</v>
      </c>
      <c r="M241" s="29" t="s">
        <v>125</v>
      </c>
      <c r="N241" s="29"/>
      <c r="O241" s="29"/>
      <c r="P241" s="29" t="s">
        <v>116</v>
      </c>
      <c r="Q241" s="29"/>
      <c r="R241" s="29" t="s">
        <v>1457</v>
      </c>
      <c r="S241" s="29" t="s">
        <v>1458</v>
      </c>
      <c r="T241" s="29" t="s">
        <v>94</v>
      </c>
      <c r="U241" s="29" t="str">
        <f>HYPERLINK("http://dx.doi.org/10.1108/IMDS-04-2024-0397","http://dx.doi.org/10.1108/IMDS-04-2024-0397")</f>
        <v>http://dx.doi.org/10.1108/IMDS-04-2024-0397</v>
      </c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22"/>
      <c r="BM241" s="22"/>
      <c r="BN241" s="22"/>
      <c r="BO241" s="22"/>
      <c r="BP241" s="22"/>
      <c r="BQ241" s="22"/>
      <c r="BR241" s="22"/>
      <c r="BS241" s="22"/>
      <c r="BT241" s="22"/>
      <c r="BU241" s="22"/>
      <c r="BV241" s="22"/>
      <c r="BW241" s="22"/>
      <c r="BX241" s="22"/>
      <c r="BY241" s="22"/>
      <c r="BZ241" s="22"/>
      <c r="CA241" s="22"/>
      <c r="CB241" s="22"/>
      <c r="CC241" s="22"/>
      <c r="CD241" s="22"/>
      <c r="CE241" s="22"/>
      <c r="CF241" s="22"/>
      <c r="CG241" s="22"/>
      <c r="CH241" s="22"/>
      <c r="CI241" s="22"/>
      <c r="CJ241" s="22"/>
      <c r="CK241" s="22"/>
      <c r="CL241" s="22"/>
      <c r="CM241" s="22"/>
      <c r="CN241" s="22"/>
      <c r="CO241" s="22"/>
      <c r="CP241" s="22"/>
      <c r="CQ241" s="22"/>
      <c r="CR241" s="22"/>
      <c r="CS241" s="22"/>
      <c r="CT241" s="22"/>
      <c r="CU241" s="22"/>
      <c r="CV241" s="22"/>
      <c r="CW241" s="22"/>
      <c r="CX241" s="22"/>
      <c r="CY241" s="22"/>
      <c r="CZ241" s="22"/>
      <c r="DA241" s="22"/>
      <c r="DB241" s="22"/>
      <c r="DC241" s="22"/>
      <c r="DD241" s="22"/>
      <c r="DE241" s="22"/>
      <c r="DF241" s="22"/>
      <c r="DG241" s="22"/>
      <c r="DH241" s="22"/>
      <c r="DI241" s="22"/>
      <c r="DJ241" s="22"/>
      <c r="DK241" s="22"/>
      <c r="DL241" s="22"/>
      <c r="DM241" s="22"/>
      <c r="DN241" s="22"/>
      <c r="DO241" s="22"/>
      <c r="DP241" s="22"/>
      <c r="DQ241" s="22"/>
      <c r="DR241" s="22"/>
      <c r="DS241" s="22"/>
      <c r="DT241" s="22"/>
      <c r="DU241" s="22"/>
      <c r="DV241" s="22"/>
      <c r="DW241" s="22"/>
      <c r="DX241" s="22"/>
      <c r="DY241" s="22"/>
      <c r="DZ241" s="22"/>
      <c r="EA241" s="22"/>
      <c r="EB241" s="22"/>
      <c r="EC241" s="22"/>
      <c r="ED241" s="22"/>
      <c r="EE241" s="22"/>
      <c r="EF241" s="22"/>
      <c r="EG241" s="22"/>
      <c r="EH241" s="22"/>
      <c r="EI241" s="22"/>
      <c r="EJ241" s="22"/>
      <c r="EK241" s="22"/>
      <c r="EL241" s="22"/>
      <c r="EM241" s="22"/>
      <c r="EN241" s="22"/>
      <c r="EO241" s="22"/>
      <c r="EP241" s="22"/>
      <c r="EQ241" s="22"/>
      <c r="ER241" s="22"/>
      <c r="ES241" s="22"/>
      <c r="ET241" s="22"/>
      <c r="EU241" s="22"/>
      <c r="EV241" s="22"/>
      <c r="EW241" s="22"/>
      <c r="EX241" s="22"/>
      <c r="EY241" s="22"/>
      <c r="EZ241" s="22"/>
      <c r="FA241" s="22"/>
      <c r="FB241" s="22"/>
      <c r="FC241" s="22"/>
      <c r="FD241" s="22"/>
      <c r="FE241" s="22"/>
      <c r="FF241" s="22"/>
      <c r="FG241" s="22"/>
      <c r="FH241" s="22"/>
      <c r="FI241" s="22"/>
      <c r="FJ241" s="22"/>
      <c r="FK241" s="22"/>
      <c r="FL241" s="22"/>
      <c r="FM241" s="22"/>
      <c r="FN241" s="22"/>
      <c r="FO241" s="22"/>
      <c r="FP241" s="22"/>
      <c r="FQ241" s="22"/>
      <c r="FR241" s="22"/>
      <c r="FS241" s="22"/>
      <c r="FT241" s="22"/>
      <c r="FU241" s="22"/>
      <c r="FV241" s="22"/>
      <c r="FW241" s="22"/>
      <c r="FX241" s="22"/>
      <c r="FY241" s="22"/>
      <c r="FZ241" s="22"/>
      <c r="GA241" s="22"/>
      <c r="GB241" s="22"/>
      <c r="GC241" s="22"/>
      <c r="GD241" s="22"/>
      <c r="GE241" s="22"/>
      <c r="GF241" s="22"/>
      <c r="GG241" s="22"/>
      <c r="GH241" s="22"/>
      <c r="GI241" s="22"/>
      <c r="GJ241" s="22"/>
      <c r="GK241" s="22"/>
      <c r="GL241" s="22"/>
      <c r="GM241" s="22"/>
      <c r="GN241" s="22"/>
      <c r="GO241" s="22"/>
      <c r="GP241" s="22"/>
      <c r="GQ241" s="22"/>
      <c r="GR241" s="22"/>
      <c r="GS241" s="22"/>
      <c r="GT241" s="22"/>
      <c r="GU241" s="22"/>
      <c r="GV241" s="22"/>
      <c r="GW241" s="22"/>
      <c r="GX241" s="22"/>
      <c r="GY241" s="22"/>
      <c r="GZ241" s="22"/>
      <c r="HA241" s="22"/>
      <c r="HB241" s="22"/>
    </row>
    <row r="242" spans="1:215" s="25" customFormat="1" ht="26.4" x14ac:dyDescent="0.3">
      <c r="A242" s="28">
        <v>8</v>
      </c>
      <c r="B242" s="19" t="s">
        <v>1419</v>
      </c>
      <c r="C242" s="20" t="s">
        <v>1420</v>
      </c>
      <c r="D242" s="20" t="s">
        <v>1459</v>
      </c>
      <c r="E242" s="20" t="s">
        <v>1460</v>
      </c>
      <c r="F242" s="20" t="s">
        <v>1461</v>
      </c>
      <c r="G242" s="20" t="s">
        <v>1462</v>
      </c>
      <c r="H242" s="20" t="s">
        <v>1463</v>
      </c>
      <c r="I242" s="20"/>
      <c r="J242" s="20" t="s">
        <v>1464</v>
      </c>
      <c r="K242" s="20" t="s">
        <v>35</v>
      </c>
      <c r="L242" s="20" t="s">
        <v>68</v>
      </c>
      <c r="M242" s="20" t="s">
        <v>1427</v>
      </c>
      <c r="N242" s="20"/>
      <c r="O242" s="20" t="s">
        <v>126</v>
      </c>
      <c r="P242" s="20" t="s">
        <v>157</v>
      </c>
      <c r="Q242" s="20"/>
      <c r="R242" s="20" t="s">
        <v>1428</v>
      </c>
      <c r="S242" s="20" t="s">
        <v>1429</v>
      </c>
      <c r="T242" s="20" t="s">
        <v>41</v>
      </c>
      <c r="U242" s="20" t="s">
        <v>1465</v>
      </c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22"/>
      <c r="BQ242" s="22"/>
      <c r="BR242" s="22"/>
      <c r="BS242" s="22"/>
      <c r="BT242" s="22"/>
      <c r="BU242" s="22"/>
      <c r="BV242" s="22"/>
      <c r="BW242" s="22"/>
      <c r="BX242" s="22"/>
      <c r="BY242" s="22"/>
      <c r="BZ242" s="22"/>
      <c r="CA242" s="22"/>
      <c r="CB242" s="22"/>
      <c r="CC242" s="22"/>
      <c r="CD242" s="22"/>
      <c r="CE242" s="22"/>
      <c r="CF242" s="22"/>
      <c r="CG242" s="22"/>
      <c r="CH242" s="22"/>
      <c r="CI242" s="22"/>
      <c r="CJ242" s="22"/>
      <c r="CK242" s="22"/>
      <c r="CL242" s="22"/>
      <c r="CM242" s="22"/>
      <c r="CN242" s="22"/>
      <c r="CO242" s="22"/>
      <c r="CP242" s="22"/>
      <c r="CQ242" s="22"/>
      <c r="CR242" s="22"/>
      <c r="CS242" s="22"/>
      <c r="CT242" s="22"/>
      <c r="CU242" s="22"/>
      <c r="CV242" s="22"/>
      <c r="CW242" s="22"/>
      <c r="CX242" s="22"/>
      <c r="CY242" s="22"/>
      <c r="CZ242" s="22"/>
      <c r="DA242" s="22"/>
      <c r="DB242" s="22"/>
      <c r="DC242" s="22"/>
      <c r="DD242" s="22"/>
      <c r="DE242" s="22"/>
      <c r="DF242" s="22"/>
      <c r="DG242" s="22"/>
      <c r="DH242" s="22"/>
      <c r="DI242" s="22"/>
      <c r="DJ242" s="22"/>
      <c r="DK242" s="22"/>
      <c r="DL242" s="22"/>
      <c r="DM242" s="22"/>
      <c r="DN242" s="22"/>
      <c r="DO242" s="22"/>
      <c r="DP242" s="22"/>
      <c r="DQ242" s="22"/>
      <c r="DR242" s="22"/>
      <c r="DS242" s="22"/>
      <c r="DT242" s="22"/>
      <c r="DU242" s="22"/>
      <c r="DV242" s="22"/>
      <c r="DW242" s="22"/>
      <c r="DX242" s="22"/>
      <c r="DY242" s="22"/>
      <c r="DZ242" s="22"/>
      <c r="EA242" s="22"/>
      <c r="EB242" s="22"/>
      <c r="EC242" s="22"/>
      <c r="ED242" s="22"/>
      <c r="EE242" s="22"/>
      <c r="EF242" s="22"/>
      <c r="EG242" s="22"/>
      <c r="EH242" s="22"/>
      <c r="EI242" s="22"/>
      <c r="EJ242" s="22"/>
      <c r="EK242" s="22"/>
      <c r="EL242" s="22"/>
      <c r="EM242" s="22"/>
      <c r="EN242" s="22"/>
      <c r="EO242" s="22"/>
      <c r="EP242" s="22"/>
      <c r="EQ242" s="22"/>
      <c r="ER242" s="22"/>
      <c r="ES242" s="22"/>
      <c r="ET242" s="22"/>
      <c r="EU242" s="22"/>
      <c r="EV242" s="22"/>
      <c r="EW242" s="22"/>
      <c r="EX242" s="22"/>
      <c r="EY242" s="22"/>
      <c r="EZ242" s="22"/>
      <c r="FA242" s="22"/>
      <c r="FB242" s="22"/>
      <c r="FC242" s="22"/>
      <c r="FD242" s="22"/>
      <c r="FE242" s="22"/>
      <c r="FF242" s="22"/>
      <c r="FG242" s="22"/>
      <c r="FH242" s="22"/>
      <c r="FI242" s="22"/>
      <c r="FJ242" s="22"/>
      <c r="FK242" s="22"/>
      <c r="FL242" s="22"/>
      <c r="FM242" s="22"/>
      <c r="FN242" s="22"/>
      <c r="FO242" s="22"/>
      <c r="FP242" s="22"/>
      <c r="FQ242" s="22"/>
      <c r="FR242" s="22"/>
      <c r="FS242" s="22"/>
      <c r="FT242" s="22"/>
      <c r="FU242" s="22"/>
      <c r="FV242" s="22"/>
      <c r="FW242" s="22"/>
      <c r="FX242" s="22"/>
      <c r="FY242" s="22"/>
      <c r="FZ242" s="22"/>
      <c r="GA242" s="22"/>
      <c r="GB242" s="22"/>
      <c r="GC242" s="22"/>
      <c r="GD242" s="22"/>
      <c r="GE242" s="22"/>
      <c r="GF242" s="22"/>
      <c r="GG242" s="22"/>
      <c r="GH242" s="22"/>
      <c r="GI242" s="22"/>
      <c r="GJ242" s="22"/>
      <c r="GK242" s="22"/>
      <c r="GL242" s="22"/>
      <c r="GM242" s="22"/>
      <c r="GN242" s="22"/>
      <c r="GO242" s="22"/>
      <c r="GP242" s="22"/>
      <c r="GQ242" s="22"/>
      <c r="GR242" s="22"/>
      <c r="GS242" s="22"/>
      <c r="GT242" s="22"/>
      <c r="GU242" s="22"/>
      <c r="GV242" s="22"/>
      <c r="GW242" s="22"/>
      <c r="GX242" s="22"/>
      <c r="GY242" s="22"/>
      <c r="GZ242" s="22"/>
      <c r="HA242" s="22"/>
      <c r="HB242" s="22"/>
    </row>
    <row r="243" spans="1:215" s="25" customFormat="1" ht="39.6" x14ac:dyDescent="0.3">
      <c r="A243" s="28">
        <v>9</v>
      </c>
      <c r="B243" s="29" t="s">
        <v>1389</v>
      </c>
      <c r="C243" s="29" t="s">
        <v>1404</v>
      </c>
      <c r="D243" s="29" t="s">
        <v>1466</v>
      </c>
      <c r="E243" s="29" t="s">
        <v>1467</v>
      </c>
      <c r="F243" s="29" t="s">
        <v>1468</v>
      </c>
      <c r="G243" s="29" t="s">
        <v>1469</v>
      </c>
      <c r="H243" s="29">
        <v>81</v>
      </c>
      <c r="I243" s="29">
        <v>4</v>
      </c>
      <c r="J243" s="29" t="s">
        <v>1470</v>
      </c>
      <c r="K243" s="29">
        <v>2025</v>
      </c>
      <c r="L243" s="29" t="s">
        <v>1471</v>
      </c>
      <c r="M243" s="29" t="s">
        <v>89</v>
      </c>
      <c r="N243" s="29"/>
      <c r="O243" s="29"/>
      <c r="P243" s="29" t="s">
        <v>116</v>
      </c>
      <c r="Q243" s="29"/>
      <c r="R243" s="29" t="s">
        <v>1472</v>
      </c>
      <c r="S243" s="29" t="s">
        <v>1473</v>
      </c>
      <c r="T243" s="29" t="s">
        <v>94</v>
      </c>
      <c r="U243" s="29" t="str">
        <f>HYPERLINK("http://dx.doi.org/10.1080/0015198X.2025.2533099","http://dx.doi.org/10.1080/0015198X.2025.2533099")</f>
        <v>http://dx.doi.org/10.1080/0015198X.2025.2533099</v>
      </c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22"/>
      <c r="BT243" s="22"/>
      <c r="BU243" s="22"/>
      <c r="BV243" s="22"/>
      <c r="BW243" s="22"/>
      <c r="BX243" s="22"/>
      <c r="BY243" s="22"/>
      <c r="BZ243" s="22"/>
      <c r="CA243" s="22"/>
      <c r="CB243" s="22"/>
      <c r="CC243" s="22"/>
      <c r="CD243" s="22"/>
      <c r="CE243" s="22"/>
      <c r="CF243" s="22"/>
      <c r="CG243" s="22"/>
      <c r="CH243" s="22"/>
      <c r="CI243" s="22"/>
      <c r="CJ243" s="22"/>
      <c r="CK243" s="22"/>
      <c r="CL243" s="22"/>
      <c r="CM243" s="22"/>
      <c r="CN243" s="22"/>
      <c r="CO243" s="22"/>
      <c r="CP243" s="22"/>
      <c r="CQ243" s="22"/>
      <c r="CR243" s="22"/>
      <c r="CS243" s="22"/>
      <c r="CT243" s="22"/>
      <c r="CU243" s="22"/>
      <c r="CV243" s="22"/>
      <c r="CW243" s="22"/>
      <c r="CX243" s="22"/>
      <c r="CY243" s="22"/>
      <c r="CZ243" s="22"/>
      <c r="DA243" s="22"/>
      <c r="DB243" s="22"/>
      <c r="DC243" s="22"/>
      <c r="DD243" s="22"/>
      <c r="DE243" s="22"/>
      <c r="DF243" s="22"/>
      <c r="DG243" s="22"/>
      <c r="DH243" s="22"/>
      <c r="DI243" s="22"/>
      <c r="DJ243" s="22"/>
      <c r="DK243" s="22"/>
      <c r="DL243" s="22"/>
      <c r="DM243" s="22"/>
      <c r="DN243" s="22"/>
      <c r="DO243" s="22"/>
      <c r="DP243" s="22"/>
      <c r="DQ243" s="22"/>
      <c r="DR243" s="22"/>
      <c r="DS243" s="22"/>
      <c r="DT243" s="22"/>
      <c r="DU243" s="22"/>
      <c r="DV243" s="22"/>
      <c r="DW243" s="22"/>
      <c r="DX243" s="22"/>
      <c r="DY243" s="22"/>
      <c r="DZ243" s="22"/>
      <c r="EA243" s="22"/>
      <c r="EB243" s="22"/>
      <c r="EC243" s="22"/>
      <c r="ED243" s="22"/>
      <c r="EE243" s="22"/>
      <c r="EF243" s="22"/>
      <c r="EG243" s="22"/>
      <c r="EH243" s="22"/>
      <c r="EI243" s="22"/>
      <c r="EJ243" s="22"/>
      <c r="EK243" s="22"/>
      <c r="EL243" s="22"/>
      <c r="EM243" s="22"/>
      <c r="EN243" s="22"/>
      <c r="EO243" s="22"/>
      <c r="EP243" s="22"/>
      <c r="EQ243" s="22"/>
      <c r="ER243" s="22"/>
      <c r="ES243" s="22"/>
      <c r="ET243" s="22"/>
      <c r="EU243" s="22"/>
      <c r="EV243" s="22"/>
      <c r="EW243" s="22"/>
      <c r="EX243" s="22"/>
      <c r="EY243" s="22"/>
      <c r="EZ243" s="22"/>
      <c r="FA243" s="22"/>
      <c r="FB243" s="22"/>
      <c r="FC243" s="22"/>
      <c r="FD243" s="22"/>
      <c r="FE243" s="22"/>
      <c r="FF243" s="22"/>
      <c r="FG243" s="22"/>
      <c r="FH243" s="22"/>
      <c r="FI243" s="22"/>
      <c r="FJ243" s="22"/>
      <c r="FK243" s="22"/>
      <c r="FL243" s="22"/>
      <c r="FM243" s="22"/>
      <c r="FN243" s="22"/>
      <c r="FO243" s="22"/>
      <c r="FP243" s="22"/>
      <c r="FQ243" s="22"/>
      <c r="FR243" s="22"/>
      <c r="FS243" s="22"/>
      <c r="FT243" s="22"/>
      <c r="FU243" s="22"/>
      <c r="FV243" s="22"/>
      <c r="FW243" s="22"/>
      <c r="FX243" s="22"/>
      <c r="FY243" s="22"/>
      <c r="FZ243" s="22"/>
      <c r="GA243" s="22"/>
      <c r="GB243" s="22"/>
      <c r="GC243" s="22"/>
      <c r="GD243" s="22"/>
      <c r="GE243" s="22"/>
      <c r="GF243" s="22"/>
      <c r="GG243" s="22"/>
      <c r="GH243" s="22"/>
      <c r="GI243" s="22"/>
      <c r="GJ243" s="22"/>
      <c r="GK243" s="22"/>
      <c r="GL243" s="22"/>
      <c r="GM243" s="22"/>
      <c r="GN243" s="22"/>
      <c r="GO243" s="22"/>
      <c r="GP243" s="22"/>
      <c r="GQ243" s="22"/>
      <c r="GR243" s="22"/>
      <c r="GS243" s="22"/>
      <c r="GT243" s="22"/>
      <c r="GU243" s="22"/>
      <c r="GV243" s="22"/>
      <c r="GW243" s="22"/>
      <c r="GX243" s="22"/>
      <c r="GY243" s="22"/>
      <c r="GZ243" s="22"/>
      <c r="HA243" s="22"/>
      <c r="HB243" s="22"/>
    </row>
    <row r="244" spans="1:215" s="25" customFormat="1" ht="52.8" x14ac:dyDescent="0.3">
      <c r="A244" s="28">
        <v>10</v>
      </c>
      <c r="B244" s="29" t="s">
        <v>1389</v>
      </c>
      <c r="C244" s="29" t="s">
        <v>1404</v>
      </c>
      <c r="D244" s="29" t="s">
        <v>1474</v>
      </c>
      <c r="E244" s="30" t="s">
        <v>1475</v>
      </c>
      <c r="F244" s="29" t="s">
        <v>1476</v>
      </c>
      <c r="G244" s="29" t="s">
        <v>1477</v>
      </c>
      <c r="H244" s="29">
        <v>31</v>
      </c>
      <c r="I244" s="29">
        <v>2</v>
      </c>
      <c r="J244" s="29">
        <v>100274</v>
      </c>
      <c r="K244" s="29">
        <v>2025</v>
      </c>
      <c r="L244" s="29" t="s">
        <v>1478</v>
      </c>
      <c r="M244" s="29" t="s">
        <v>89</v>
      </c>
      <c r="N244" s="29"/>
      <c r="O244" s="29"/>
      <c r="P244" s="29" t="s">
        <v>149</v>
      </c>
      <c r="Q244" s="29"/>
      <c r="R244" s="29" t="s">
        <v>1479</v>
      </c>
      <c r="S244" s="29" t="s">
        <v>1480</v>
      </c>
      <c r="T244" s="29" t="s">
        <v>94</v>
      </c>
      <c r="U244" s="29" t="str">
        <f>HYPERLINK("http://dx.doi.org/10.1016/j.iedeen.2025.100274","http://dx.doi.org/10.1016/j.iedeen.2025.100274")</f>
        <v>http://dx.doi.org/10.1016/j.iedeen.2025.100274</v>
      </c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  <c r="BK244" s="22"/>
      <c r="BL244" s="22"/>
      <c r="BM244" s="22"/>
      <c r="BN244" s="22"/>
      <c r="BO244" s="22"/>
      <c r="BP244" s="22"/>
      <c r="BQ244" s="22"/>
      <c r="BR244" s="22"/>
      <c r="BS244" s="22"/>
      <c r="BT244" s="22"/>
      <c r="BU244" s="22"/>
      <c r="BV244" s="22"/>
      <c r="BW244" s="22"/>
      <c r="BX244" s="22"/>
      <c r="BY244" s="22"/>
      <c r="BZ244" s="22"/>
      <c r="CA244" s="22"/>
      <c r="CB244" s="22"/>
      <c r="CC244" s="22"/>
      <c r="CD244" s="22"/>
      <c r="CE244" s="22"/>
      <c r="CF244" s="22"/>
      <c r="CG244" s="22"/>
      <c r="CH244" s="22"/>
      <c r="CI244" s="22"/>
      <c r="CJ244" s="22"/>
      <c r="CK244" s="22"/>
      <c r="CL244" s="22"/>
      <c r="CM244" s="22"/>
      <c r="CN244" s="22"/>
      <c r="CO244" s="22"/>
      <c r="CP244" s="22"/>
      <c r="CQ244" s="22"/>
      <c r="CR244" s="22"/>
      <c r="CS244" s="22"/>
      <c r="CT244" s="22"/>
      <c r="CU244" s="22"/>
      <c r="CV244" s="22"/>
      <c r="CW244" s="22"/>
      <c r="CX244" s="22"/>
      <c r="CY244" s="22"/>
      <c r="CZ244" s="22"/>
      <c r="DA244" s="22"/>
      <c r="DB244" s="22"/>
      <c r="DC244" s="22"/>
      <c r="DD244" s="22"/>
      <c r="DE244" s="22"/>
      <c r="DF244" s="22"/>
      <c r="DG244" s="22"/>
      <c r="DH244" s="22"/>
      <c r="DI244" s="22"/>
      <c r="DJ244" s="22"/>
      <c r="DK244" s="22"/>
      <c r="DL244" s="22"/>
      <c r="DM244" s="22"/>
      <c r="DN244" s="22"/>
      <c r="DO244" s="22"/>
      <c r="DP244" s="22"/>
      <c r="DQ244" s="22"/>
      <c r="DR244" s="22"/>
      <c r="DS244" s="22"/>
      <c r="DT244" s="22"/>
      <c r="DU244" s="22"/>
      <c r="DV244" s="22"/>
      <c r="DW244" s="22"/>
      <c r="DX244" s="22"/>
      <c r="DY244" s="22"/>
      <c r="DZ244" s="22"/>
      <c r="EA244" s="22"/>
      <c r="EB244" s="22"/>
      <c r="EC244" s="22"/>
      <c r="ED244" s="22"/>
      <c r="EE244" s="22"/>
      <c r="EF244" s="22"/>
      <c r="EG244" s="22"/>
      <c r="EH244" s="22"/>
      <c r="EI244" s="22"/>
      <c r="EJ244" s="22"/>
      <c r="EK244" s="22"/>
      <c r="EL244" s="22"/>
      <c r="EM244" s="22"/>
      <c r="EN244" s="22"/>
      <c r="EO244" s="22"/>
      <c r="EP244" s="22"/>
      <c r="EQ244" s="22"/>
      <c r="ER244" s="22"/>
      <c r="ES244" s="22"/>
      <c r="ET244" s="22"/>
      <c r="EU244" s="22"/>
      <c r="EV244" s="22"/>
      <c r="EW244" s="22"/>
      <c r="EX244" s="22"/>
      <c r="EY244" s="22"/>
      <c r="EZ244" s="22"/>
      <c r="FA244" s="22"/>
      <c r="FB244" s="22"/>
      <c r="FC244" s="22"/>
      <c r="FD244" s="22"/>
      <c r="FE244" s="22"/>
      <c r="FF244" s="22"/>
      <c r="FG244" s="22"/>
      <c r="FH244" s="22"/>
      <c r="FI244" s="22"/>
      <c r="FJ244" s="22"/>
      <c r="FK244" s="22"/>
      <c r="FL244" s="22"/>
      <c r="FM244" s="22"/>
      <c r="FN244" s="22"/>
      <c r="FO244" s="22"/>
      <c r="FP244" s="22"/>
      <c r="FQ244" s="22"/>
      <c r="FR244" s="22"/>
      <c r="FS244" s="22"/>
      <c r="FT244" s="22"/>
      <c r="FU244" s="22"/>
      <c r="FV244" s="22"/>
      <c r="FW244" s="22"/>
      <c r="FX244" s="22"/>
      <c r="FY244" s="22"/>
      <c r="FZ244" s="22"/>
      <c r="GA244" s="22"/>
      <c r="GB244" s="22"/>
      <c r="GC244" s="22"/>
      <c r="GD244" s="22"/>
      <c r="GE244" s="22"/>
      <c r="GF244" s="22"/>
      <c r="GG244" s="22"/>
      <c r="GH244" s="22"/>
      <c r="GI244" s="22"/>
      <c r="GJ244" s="22"/>
      <c r="GK244" s="22"/>
      <c r="GL244" s="22"/>
      <c r="GM244" s="22"/>
      <c r="GN244" s="22"/>
      <c r="GO244" s="22"/>
      <c r="GP244" s="22"/>
      <c r="GQ244" s="22"/>
      <c r="GR244" s="22"/>
      <c r="GS244" s="22"/>
      <c r="GT244" s="22"/>
      <c r="GU244" s="22"/>
      <c r="GV244" s="22"/>
      <c r="GW244" s="22"/>
      <c r="GX244" s="22"/>
      <c r="GY244" s="22"/>
      <c r="GZ244" s="22"/>
      <c r="HA244" s="22"/>
      <c r="HB244" s="22"/>
    </row>
    <row r="245" spans="1:215" s="25" customFormat="1" ht="52.8" x14ac:dyDescent="0.3">
      <c r="A245" s="28">
        <v>11</v>
      </c>
      <c r="B245" s="29" t="s">
        <v>1389</v>
      </c>
      <c r="C245" s="29" t="s">
        <v>1404</v>
      </c>
      <c r="D245" s="29" t="s">
        <v>1481</v>
      </c>
      <c r="E245" s="29" t="s">
        <v>1482</v>
      </c>
      <c r="F245" s="29" t="s">
        <v>1483</v>
      </c>
      <c r="G245" s="29" t="s">
        <v>1484</v>
      </c>
      <c r="H245" s="29">
        <v>109</v>
      </c>
      <c r="I245" s="29" t="s">
        <v>129</v>
      </c>
      <c r="J245" s="29">
        <v>103794</v>
      </c>
      <c r="K245" s="29">
        <v>2025</v>
      </c>
      <c r="L245" s="29" t="s">
        <v>462</v>
      </c>
      <c r="M245" s="29" t="s">
        <v>1417</v>
      </c>
      <c r="N245" s="29"/>
      <c r="O245" s="29"/>
      <c r="P245" s="29" t="s">
        <v>158</v>
      </c>
      <c r="Q245" s="29"/>
      <c r="R245" s="29" t="s">
        <v>1485</v>
      </c>
      <c r="S245" s="29" t="s">
        <v>1486</v>
      </c>
      <c r="T245" s="29" t="s">
        <v>94</v>
      </c>
      <c r="U245" s="29" t="str">
        <f>HYPERLINK("http://dx.doi.org/10.1016/j.ergon.2025.103794","http://dx.doi.org/10.1016/j.ergon.2025.103794")</f>
        <v>http://dx.doi.org/10.1016/j.ergon.2025.103794</v>
      </c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  <c r="BM245" s="22"/>
      <c r="BN245" s="22"/>
      <c r="BO245" s="22"/>
      <c r="BP245" s="22"/>
      <c r="BQ245" s="22"/>
      <c r="BR245" s="22"/>
      <c r="BS245" s="22"/>
      <c r="BT245" s="22"/>
      <c r="BU245" s="22"/>
      <c r="BV245" s="22"/>
      <c r="BW245" s="22"/>
      <c r="BX245" s="22"/>
      <c r="BY245" s="22"/>
      <c r="BZ245" s="22"/>
      <c r="CA245" s="22"/>
      <c r="CB245" s="22"/>
      <c r="CC245" s="22"/>
      <c r="CD245" s="22"/>
      <c r="CE245" s="22"/>
      <c r="CF245" s="22"/>
      <c r="CG245" s="22"/>
      <c r="CH245" s="22"/>
      <c r="CI245" s="22"/>
      <c r="CJ245" s="22"/>
      <c r="CK245" s="22"/>
      <c r="CL245" s="22"/>
      <c r="CM245" s="22"/>
      <c r="CN245" s="22"/>
      <c r="CO245" s="22"/>
      <c r="CP245" s="22"/>
      <c r="CQ245" s="22"/>
      <c r="CR245" s="22"/>
      <c r="CS245" s="22"/>
      <c r="CT245" s="22"/>
      <c r="CU245" s="22"/>
      <c r="CV245" s="22"/>
      <c r="CW245" s="22"/>
      <c r="CX245" s="22"/>
      <c r="CY245" s="22"/>
      <c r="CZ245" s="22"/>
      <c r="DA245" s="22"/>
      <c r="DB245" s="22"/>
      <c r="DC245" s="22"/>
      <c r="DD245" s="22"/>
      <c r="DE245" s="22"/>
      <c r="DF245" s="22"/>
      <c r="DG245" s="22"/>
      <c r="DH245" s="22"/>
      <c r="DI245" s="22"/>
      <c r="DJ245" s="22"/>
      <c r="DK245" s="22"/>
      <c r="DL245" s="22"/>
      <c r="DM245" s="22"/>
      <c r="DN245" s="22"/>
      <c r="DO245" s="22"/>
      <c r="DP245" s="22"/>
      <c r="DQ245" s="22"/>
      <c r="DR245" s="22"/>
      <c r="DS245" s="22"/>
      <c r="DT245" s="22"/>
      <c r="DU245" s="22"/>
      <c r="DV245" s="22"/>
      <c r="DW245" s="22"/>
      <c r="DX245" s="22"/>
      <c r="DY245" s="22"/>
      <c r="DZ245" s="22"/>
      <c r="EA245" s="22"/>
      <c r="EB245" s="22"/>
      <c r="EC245" s="22"/>
      <c r="ED245" s="22"/>
      <c r="EE245" s="22"/>
      <c r="EF245" s="22"/>
      <c r="EG245" s="22"/>
      <c r="EH245" s="22"/>
      <c r="EI245" s="22"/>
      <c r="EJ245" s="22"/>
      <c r="EK245" s="22"/>
      <c r="EL245" s="22"/>
      <c r="EM245" s="22"/>
      <c r="EN245" s="22"/>
      <c r="EO245" s="22"/>
      <c r="EP245" s="22"/>
      <c r="EQ245" s="22"/>
      <c r="ER245" s="22"/>
      <c r="ES245" s="22"/>
      <c r="ET245" s="22"/>
      <c r="EU245" s="22"/>
      <c r="EV245" s="22"/>
      <c r="EW245" s="22"/>
      <c r="EX245" s="22"/>
      <c r="EY245" s="22"/>
      <c r="EZ245" s="22"/>
      <c r="FA245" s="22"/>
      <c r="FB245" s="22"/>
      <c r="FC245" s="22"/>
      <c r="FD245" s="22"/>
      <c r="FE245" s="22"/>
      <c r="FF245" s="22"/>
      <c r="FG245" s="22"/>
      <c r="FH245" s="22"/>
      <c r="FI245" s="22"/>
      <c r="FJ245" s="22"/>
      <c r="FK245" s="22"/>
      <c r="FL245" s="22"/>
      <c r="FM245" s="22"/>
      <c r="FN245" s="22"/>
      <c r="FO245" s="22"/>
      <c r="FP245" s="22"/>
      <c r="FQ245" s="22"/>
      <c r="FR245" s="22"/>
      <c r="FS245" s="22"/>
      <c r="FT245" s="22"/>
      <c r="FU245" s="22"/>
      <c r="FV245" s="22"/>
      <c r="FW245" s="22"/>
      <c r="FX245" s="22"/>
      <c r="FY245" s="22"/>
      <c r="FZ245" s="22"/>
      <c r="GA245" s="22"/>
      <c r="GB245" s="22"/>
      <c r="GC245" s="22"/>
      <c r="GD245" s="22"/>
      <c r="GE245" s="22"/>
      <c r="GF245" s="22"/>
      <c r="GG245" s="22"/>
      <c r="GH245" s="22"/>
      <c r="GI245" s="22"/>
      <c r="GJ245" s="22"/>
      <c r="GK245" s="22"/>
      <c r="GL245" s="22"/>
      <c r="GM245" s="22"/>
      <c r="GN245" s="22"/>
      <c r="GO245" s="22"/>
      <c r="GP245" s="22"/>
      <c r="GQ245" s="22"/>
      <c r="GR245" s="22"/>
      <c r="GS245" s="22"/>
      <c r="GT245" s="22"/>
      <c r="GU245" s="22"/>
      <c r="GV245" s="22"/>
      <c r="GW245" s="22"/>
      <c r="GX245" s="22"/>
      <c r="GY245" s="22"/>
      <c r="GZ245" s="22"/>
      <c r="HA245" s="22"/>
      <c r="HB245" s="22"/>
    </row>
    <row r="246" spans="1:215" s="25" customFormat="1" ht="64.8" x14ac:dyDescent="0.3">
      <c r="A246" s="28">
        <v>12</v>
      </c>
      <c r="B246" s="19" t="s">
        <v>1419</v>
      </c>
      <c r="C246" s="20" t="s">
        <v>1420</v>
      </c>
      <c r="D246" s="20" t="s">
        <v>1487</v>
      </c>
      <c r="E246" s="20" t="s">
        <v>1488</v>
      </c>
      <c r="F246" s="20" t="s">
        <v>1489</v>
      </c>
      <c r="G246" s="20" t="s">
        <v>1490</v>
      </c>
      <c r="H246" s="20" t="s">
        <v>361</v>
      </c>
      <c r="I246" s="20" t="s">
        <v>25</v>
      </c>
      <c r="J246" s="20" t="s">
        <v>1491</v>
      </c>
      <c r="K246" s="20" t="s">
        <v>35</v>
      </c>
      <c r="L246" s="20" t="s">
        <v>68</v>
      </c>
      <c r="M246" s="20" t="s">
        <v>1427</v>
      </c>
      <c r="N246" s="20"/>
      <c r="O246" s="20" t="s">
        <v>38</v>
      </c>
      <c r="P246" s="20" t="s">
        <v>115</v>
      </c>
      <c r="Q246" s="20"/>
      <c r="R246" s="20" t="s">
        <v>1492</v>
      </c>
      <c r="S246" s="20" t="s">
        <v>1493</v>
      </c>
      <c r="T246" s="20" t="s">
        <v>41</v>
      </c>
      <c r="U246" s="9" t="s">
        <v>1494</v>
      </c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  <c r="BM246" s="22"/>
      <c r="BN246" s="22"/>
      <c r="BO246" s="22"/>
      <c r="BP246" s="22"/>
      <c r="BQ246" s="22"/>
      <c r="BR246" s="22"/>
      <c r="BS246" s="22"/>
      <c r="BT246" s="22"/>
      <c r="BU246" s="22"/>
      <c r="BV246" s="22"/>
      <c r="BW246" s="22"/>
      <c r="BX246" s="22"/>
      <c r="BY246" s="22"/>
      <c r="BZ246" s="22"/>
      <c r="CA246" s="22"/>
      <c r="CB246" s="22"/>
      <c r="CC246" s="22"/>
      <c r="CD246" s="22"/>
      <c r="CE246" s="22"/>
      <c r="CF246" s="22"/>
      <c r="CG246" s="22"/>
      <c r="CH246" s="22"/>
      <c r="CI246" s="22"/>
      <c r="CJ246" s="22"/>
      <c r="CK246" s="22"/>
      <c r="CL246" s="22"/>
      <c r="CM246" s="22"/>
      <c r="CN246" s="22"/>
      <c r="CO246" s="22"/>
      <c r="CP246" s="22"/>
      <c r="CQ246" s="22"/>
      <c r="CR246" s="22"/>
      <c r="CS246" s="22"/>
      <c r="CT246" s="22"/>
      <c r="CU246" s="22"/>
      <c r="CV246" s="22"/>
      <c r="CW246" s="22"/>
      <c r="CX246" s="22"/>
      <c r="CY246" s="22"/>
      <c r="CZ246" s="22"/>
      <c r="DA246" s="22"/>
      <c r="DB246" s="22"/>
      <c r="DC246" s="22"/>
      <c r="DD246" s="22"/>
      <c r="DE246" s="22"/>
      <c r="DF246" s="22"/>
      <c r="DG246" s="22"/>
      <c r="DH246" s="22"/>
      <c r="DI246" s="22"/>
      <c r="DJ246" s="22"/>
      <c r="DK246" s="22"/>
      <c r="DL246" s="22"/>
      <c r="DM246" s="22"/>
      <c r="DN246" s="22"/>
      <c r="DO246" s="22"/>
      <c r="DP246" s="22"/>
      <c r="DQ246" s="22"/>
      <c r="DR246" s="22"/>
      <c r="DS246" s="22"/>
      <c r="DT246" s="22"/>
      <c r="DU246" s="22"/>
      <c r="DV246" s="22"/>
      <c r="DW246" s="22"/>
      <c r="DX246" s="22"/>
      <c r="DY246" s="22"/>
      <c r="DZ246" s="22"/>
      <c r="EA246" s="22"/>
      <c r="EB246" s="22"/>
      <c r="EC246" s="22"/>
      <c r="ED246" s="22"/>
      <c r="EE246" s="22"/>
      <c r="EF246" s="22"/>
      <c r="EG246" s="22"/>
      <c r="EH246" s="22"/>
      <c r="EI246" s="22"/>
      <c r="EJ246" s="22"/>
      <c r="EK246" s="22"/>
      <c r="EL246" s="22"/>
      <c r="EM246" s="22"/>
      <c r="EN246" s="22"/>
      <c r="EO246" s="22"/>
      <c r="EP246" s="22"/>
      <c r="EQ246" s="22"/>
      <c r="ER246" s="22"/>
      <c r="ES246" s="22"/>
      <c r="ET246" s="22"/>
      <c r="EU246" s="22"/>
      <c r="EV246" s="22"/>
      <c r="EW246" s="22"/>
      <c r="EX246" s="22"/>
      <c r="EY246" s="22"/>
      <c r="EZ246" s="22"/>
      <c r="FA246" s="22"/>
      <c r="FB246" s="22"/>
      <c r="FC246" s="22"/>
      <c r="FD246" s="22"/>
      <c r="FE246" s="22"/>
      <c r="FF246" s="22"/>
      <c r="FG246" s="22"/>
      <c r="FH246" s="22"/>
      <c r="FI246" s="22"/>
      <c r="FJ246" s="22"/>
      <c r="FK246" s="22"/>
      <c r="FL246" s="22"/>
      <c r="FM246" s="22"/>
      <c r="FN246" s="22"/>
      <c r="FO246" s="22"/>
      <c r="FP246" s="22"/>
      <c r="FQ246" s="22"/>
      <c r="FR246" s="22"/>
      <c r="FS246" s="22"/>
      <c r="FT246" s="22"/>
      <c r="FU246" s="22"/>
      <c r="FV246" s="22"/>
      <c r="FW246" s="22"/>
      <c r="FX246" s="22"/>
      <c r="FY246" s="22"/>
      <c r="FZ246" s="22"/>
      <c r="GA246" s="22"/>
      <c r="GB246" s="22"/>
      <c r="GC246" s="22"/>
      <c r="GD246" s="22"/>
      <c r="GE246" s="22"/>
      <c r="GF246" s="22"/>
      <c r="GG246" s="22"/>
      <c r="GH246" s="22"/>
      <c r="GI246" s="22"/>
      <c r="GJ246" s="22"/>
      <c r="GK246" s="22"/>
      <c r="GL246" s="22"/>
      <c r="GM246" s="22"/>
      <c r="GN246" s="22"/>
      <c r="GO246" s="22"/>
      <c r="GP246" s="22"/>
      <c r="GQ246" s="22"/>
      <c r="GR246" s="22"/>
      <c r="GS246" s="22"/>
      <c r="GT246" s="22"/>
      <c r="GU246" s="22"/>
      <c r="GV246" s="22"/>
      <c r="GW246" s="22"/>
      <c r="GX246" s="22"/>
      <c r="GY246" s="22"/>
      <c r="GZ246" s="22"/>
      <c r="HA246" s="22"/>
      <c r="HB246" s="22"/>
    </row>
    <row r="247" spans="1:215" s="25" customFormat="1" ht="48.6" x14ac:dyDescent="0.3">
      <c r="A247" s="28">
        <v>13</v>
      </c>
      <c r="B247" s="19" t="s">
        <v>1419</v>
      </c>
      <c r="C247" s="20" t="s">
        <v>1420</v>
      </c>
      <c r="D247" s="20" t="s">
        <v>1495</v>
      </c>
      <c r="E247" s="20" t="s">
        <v>1496</v>
      </c>
      <c r="F247" s="20" t="s">
        <v>1497</v>
      </c>
      <c r="G247" s="20" t="s">
        <v>1498</v>
      </c>
      <c r="H247" s="20" t="s">
        <v>1499</v>
      </c>
      <c r="I247" s="20" t="s">
        <v>25</v>
      </c>
      <c r="J247" s="20" t="s">
        <v>1500</v>
      </c>
      <c r="K247" s="20" t="s">
        <v>35</v>
      </c>
      <c r="L247" s="20" t="s">
        <v>58</v>
      </c>
      <c r="M247" s="19" t="s">
        <v>69</v>
      </c>
      <c r="N247" s="20"/>
      <c r="O247" s="20" t="s">
        <v>126</v>
      </c>
      <c r="P247" s="20"/>
      <c r="Q247" s="20"/>
      <c r="R247" s="20"/>
      <c r="S247" s="20"/>
      <c r="T247" s="20" t="s">
        <v>41</v>
      </c>
      <c r="U247" s="52" t="s">
        <v>1501</v>
      </c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  <c r="BS247" s="22"/>
      <c r="BT247" s="22"/>
      <c r="BU247" s="22"/>
      <c r="BV247" s="22"/>
      <c r="BW247" s="22"/>
      <c r="BX247" s="22"/>
      <c r="BY247" s="22"/>
      <c r="BZ247" s="22"/>
      <c r="CA247" s="22"/>
      <c r="CB247" s="22"/>
      <c r="CC247" s="22"/>
      <c r="CD247" s="22"/>
      <c r="CE247" s="22"/>
      <c r="CF247" s="22"/>
      <c r="CG247" s="22"/>
      <c r="CH247" s="22"/>
      <c r="CI247" s="22"/>
      <c r="CJ247" s="22"/>
      <c r="CK247" s="22"/>
      <c r="CL247" s="22"/>
      <c r="CM247" s="22"/>
      <c r="CN247" s="22"/>
      <c r="CO247" s="22"/>
      <c r="CP247" s="22"/>
      <c r="CQ247" s="22"/>
      <c r="CR247" s="22"/>
      <c r="CS247" s="22"/>
      <c r="CT247" s="22"/>
      <c r="CU247" s="22"/>
      <c r="CV247" s="22"/>
      <c r="CW247" s="22"/>
      <c r="CX247" s="22"/>
      <c r="CY247" s="22"/>
      <c r="CZ247" s="22"/>
      <c r="DA247" s="22"/>
      <c r="DB247" s="22"/>
      <c r="DC247" s="22"/>
      <c r="DD247" s="22"/>
      <c r="DE247" s="22"/>
      <c r="DF247" s="22"/>
      <c r="DG247" s="22"/>
      <c r="DH247" s="22"/>
      <c r="DI247" s="22"/>
      <c r="DJ247" s="22"/>
      <c r="DK247" s="22"/>
      <c r="DL247" s="22"/>
      <c r="DM247" s="22"/>
      <c r="DN247" s="22"/>
      <c r="DO247" s="22"/>
      <c r="DP247" s="22"/>
      <c r="DQ247" s="22"/>
      <c r="DR247" s="22"/>
      <c r="DS247" s="22"/>
      <c r="DT247" s="22"/>
      <c r="DU247" s="22"/>
      <c r="DV247" s="22"/>
      <c r="DW247" s="22"/>
      <c r="DX247" s="22"/>
      <c r="DY247" s="22"/>
      <c r="DZ247" s="22"/>
      <c r="EA247" s="22"/>
      <c r="EB247" s="22"/>
      <c r="EC247" s="22"/>
      <c r="ED247" s="22"/>
      <c r="EE247" s="22"/>
      <c r="EF247" s="22"/>
      <c r="EG247" s="22"/>
      <c r="EH247" s="22"/>
      <c r="EI247" s="22"/>
      <c r="EJ247" s="22"/>
      <c r="EK247" s="22"/>
      <c r="EL247" s="22"/>
      <c r="EM247" s="22"/>
      <c r="EN247" s="22"/>
      <c r="EO247" s="22"/>
      <c r="EP247" s="22"/>
      <c r="EQ247" s="22"/>
      <c r="ER247" s="22"/>
      <c r="ES247" s="22"/>
      <c r="ET247" s="22"/>
      <c r="EU247" s="22"/>
      <c r="EV247" s="22"/>
      <c r="EW247" s="22"/>
      <c r="EX247" s="22"/>
      <c r="EY247" s="22"/>
      <c r="EZ247" s="22"/>
      <c r="FA247" s="22"/>
      <c r="FB247" s="22"/>
      <c r="FC247" s="22"/>
      <c r="FD247" s="22"/>
      <c r="FE247" s="22"/>
      <c r="FF247" s="22"/>
      <c r="FG247" s="22"/>
      <c r="FH247" s="22"/>
      <c r="FI247" s="22"/>
      <c r="FJ247" s="22"/>
      <c r="FK247" s="22"/>
      <c r="FL247" s="22"/>
      <c r="FM247" s="22"/>
      <c r="FN247" s="22"/>
      <c r="FO247" s="22"/>
      <c r="FP247" s="22"/>
      <c r="FQ247" s="22"/>
      <c r="FR247" s="22"/>
      <c r="FS247" s="22"/>
      <c r="FT247" s="22"/>
      <c r="FU247" s="22"/>
      <c r="FV247" s="22"/>
      <c r="FW247" s="22"/>
      <c r="FX247" s="22"/>
      <c r="FY247" s="22"/>
      <c r="FZ247" s="22"/>
      <c r="GA247" s="22"/>
      <c r="GB247" s="22"/>
      <c r="GC247" s="22"/>
      <c r="GD247" s="22"/>
      <c r="GE247" s="22"/>
      <c r="GF247" s="22"/>
      <c r="GG247" s="22"/>
      <c r="GH247" s="22"/>
      <c r="GI247" s="22"/>
      <c r="GJ247" s="22"/>
      <c r="GK247" s="22"/>
      <c r="GL247" s="22"/>
      <c r="GM247" s="22"/>
      <c r="GN247" s="22"/>
      <c r="GO247" s="22"/>
      <c r="GP247" s="22"/>
      <c r="GQ247" s="22"/>
      <c r="GR247" s="22"/>
      <c r="GS247" s="22"/>
      <c r="GT247" s="22"/>
      <c r="GU247" s="22"/>
      <c r="GV247" s="22"/>
      <c r="GW247" s="22"/>
      <c r="GX247" s="22"/>
      <c r="GY247" s="22"/>
      <c r="GZ247" s="22"/>
      <c r="HA247" s="22"/>
      <c r="HB247" s="22"/>
    </row>
    <row r="248" spans="1:215" s="25" customFormat="1" ht="39.6" x14ac:dyDescent="0.3">
      <c r="A248" s="28">
        <v>14</v>
      </c>
      <c r="B248" s="29" t="s">
        <v>1389</v>
      </c>
      <c r="C248" s="29" t="s">
        <v>1404</v>
      </c>
      <c r="D248" s="29" t="s">
        <v>1502</v>
      </c>
      <c r="E248" s="29" t="s">
        <v>1503</v>
      </c>
      <c r="F248" s="29" t="s">
        <v>1504</v>
      </c>
      <c r="G248" s="29" t="s">
        <v>1505</v>
      </c>
      <c r="H248" s="29">
        <v>16</v>
      </c>
      <c r="I248" s="29">
        <v>8</v>
      </c>
      <c r="J248" s="29" t="s">
        <v>1506</v>
      </c>
      <c r="K248" s="29">
        <v>2025</v>
      </c>
      <c r="L248" s="29" t="s">
        <v>1507</v>
      </c>
      <c r="M248" s="32" t="s">
        <v>137</v>
      </c>
      <c r="N248" s="29"/>
      <c r="O248" s="29"/>
      <c r="P248" s="29" t="s">
        <v>116</v>
      </c>
      <c r="Q248" s="29"/>
      <c r="R248" s="29" t="s">
        <v>1508</v>
      </c>
      <c r="S248" s="29" t="s">
        <v>1509</v>
      </c>
      <c r="T248" s="29" t="s">
        <v>94</v>
      </c>
      <c r="U248" s="29" t="str">
        <f>HYPERLINK("http://dx.doi.org/10.1108/JIMA-05-2024-0217","http://dx.doi.org/10.1108/JIMA-05-2024-0217")</f>
        <v>http://dx.doi.org/10.1108/JIMA-05-2024-0217</v>
      </c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22"/>
      <c r="BL248" s="22"/>
      <c r="BM248" s="22"/>
      <c r="BN248" s="22"/>
      <c r="BO248" s="22"/>
      <c r="BP248" s="22"/>
      <c r="BQ248" s="22"/>
      <c r="BR248" s="22"/>
      <c r="BS248" s="22"/>
      <c r="BT248" s="22"/>
      <c r="BU248" s="22"/>
      <c r="BV248" s="22"/>
      <c r="BW248" s="22"/>
      <c r="BX248" s="22"/>
      <c r="BY248" s="22"/>
      <c r="BZ248" s="22"/>
      <c r="CA248" s="22"/>
      <c r="CB248" s="22"/>
      <c r="CC248" s="22"/>
      <c r="CD248" s="22"/>
      <c r="CE248" s="22"/>
      <c r="CF248" s="22"/>
      <c r="CG248" s="22"/>
      <c r="CH248" s="22"/>
      <c r="CI248" s="22"/>
      <c r="CJ248" s="22"/>
      <c r="CK248" s="22"/>
      <c r="CL248" s="22"/>
      <c r="CM248" s="22"/>
      <c r="CN248" s="22"/>
      <c r="CO248" s="22"/>
      <c r="CP248" s="22"/>
      <c r="CQ248" s="22"/>
      <c r="CR248" s="22"/>
      <c r="CS248" s="22"/>
      <c r="CT248" s="22"/>
      <c r="CU248" s="22"/>
      <c r="CV248" s="22"/>
      <c r="CW248" s="22"/>
      <c r="CX248" s="22"/>
      <c r="CY248" s="22"/>
      <c r="CZ248" s="22"/>
      <c r="DA248" s="22"/>
      <c r="DB248" s="22"/>
      <c r="DC248" s="22"/>
      <c r="DD248" s="22"/>
      <c r="DE248" s="22"/>
      <c r="DF248" s="22"/>
      <c r="DG248" s="22"/>
      <c r="DH248" s="22"/>
      <c r="DI248" s="22"/>
      <c r="DJ248" s="22"/>
      <c r="DK248" s="22"/>
      <c r="DL248" s="22"/>
      <c r="DM248" s="22"/>
      <c r="DN248" s="22"/>
      <c r="DO248" s="22"/>
      <c r="DP248" s="22"/>
      <c r="DQ248" s="22"/>
      <c r="DR248" s="22"/>
      <c r="DS248" s="22"/>
      <c r="DT248" s="22"/>
      <c r="DU248" s="22"/>
      <c r="DV248" s="22"/>
      <c r="DW248" s="22"/>
      <c r="DX248" s="22"/>
      <c r="DY248" s="22"/>
      <c r="DZ248" s="22"/>
      <c r="EA248" s="22"/>
      <c r="EB248" s="22"/>
      <c r="EC248" s="22"/>
      <c r="ED248" s="22"/>
      <c r="EE248" s="22"/>
      <c r="EF248" s="22"/>
      <c r="EG248" s="22"/>
      <c r="EH248" s="22"/>
      <c r="EI248" s="22"/>
      <c r="EJ248" s="22"/>
      <c r="EK248" s="22"/>
      <c r="EL248" s="22"/>
      <c r="EM248" s="22"/>
      <c r="EN248" s="22"/>
      <c r="EO248" s="22"/>
      <c r="EP248" s="22"/>
      <c r="EQ248" s="22"/>
      <c r="ER248" s="22"/>
      <c r="ES248" s="22"/>
      <c r="ET248" s="22"/>
      <c r="EU248" s="22"/>
      <c r="EV248" s="22"/>
      <c r="EW248" s="22"/>
      <c r="EX248" s="22"/>
      <c r="EY248" s="22"/>
      <c r="EZ248" s="22"/>
      <c r="FA248" s="22"/>
      <c r="FB248" s="22"/>
      <c r="FC248" s="22"/>
      <c r="FD248" s="22"/>
      <c r="FE248" s="22"/>
      <c r="FF248" s="22"/>
      <c r="FG248" s="22"/>
      <c r="FH248" s="22"/>
      <c r="FI248" s="22"/>
      <c r="FJ248" s="22"/>
      <c r="FK248" s="22"/>
      <c r="FL248" s="22"/>
      <c r="FM248" s="22"/>
      <c r="FN248" s="22"/>
      <c r="FO248" s="22"/>
      <c r="FP248" s="22"/>
      <c r="FQ248" s="22"/>
      <c r="FR248" s="22"/>
      <c r="FS248" s="22"/>
      <c r="FT248" s="22"/>
      <c r="FU248" s="22"/>
      <c r="FV248" s="22"/>
      <c r="FW248" s="22"/>
      <c r="FX248" s="22"/>
      <c r="FY248" s="22"/>
      <c r="FZ248" s="22"/>
      <c r="GA248" s="22"/>
      <c r="GB248" s="22"/>
      <c r="GC248" s="22"/>
      <c r="GD248" s="22"/>
      <c r="GE248" s="22"/>
      <c r="GF248" s="22"/>
      <c r="GG248" s="22"/>
      <c r="GH248" s="22"/>
      <c r="GI248" s="22"/>
      <c r="GJ248" s="22"/>
      <c r="GK248" s="22"/>
      <c r="GL248" s="22"/>
      <c r="GM248" s="22"/>
      <c r="GN248" s="22"/>
      <c r="GO248" s="22"/>
      <c r="GP248" s="22"/>
      <c r="GQ248" s="22"/>
      <c r="GR248" s="22"/>
      <c r="GS248" s="22"/>
      <c r="GT248" s="22"/>
      <c r="GU248" s="22"/>
      <c r="GV248" s="22"/>
      <c r="GW248" s="22"/>
      <c r="GX248" s="22"/>
      <c r="GY248" s="22"/>
      <c r="GZ248" s="22"/>
      <c r="HA248" s="22"/>
      <c r="HB248" s="22"/>
    </row>
    <row r="249" spans="1:215" s="17" customFormat="1" ht="21" x14ac:dyDescent="0.3">
      <c r="A249" s="11"/>
      <c r="B249" s="12"/>
      <c r="C249" s="13" t="s">
        <v>1510</v>
      </c>
      <c r="D249" s="12"/>
      <c r="E249" s="12"/>
      <c r="F249" s="14" t="s">
        <v>1511</v>
      </c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5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DC249" s="16"/>
      <c r="DD249" s="16"/>
      <c r="DE249" s="16"/>
      <c r="DF249" s="16"/>
      <c r="DG249" s="16"/>
      <c r="DH249" s="16"/>
      <c r="DI249" s="16"/>
      <c r="DJ249" s="16"/>
      <c r="DK249" s="16"/>
      <c r="DL249" s="16"/>
      <c r="DM249" s="16"/>
      <c r="DN249" s="16"/>
      <c r="DO249" s="16"/>
      <c r="DP249" s="16"/>
      <c r="DQ249" s="16"/>
      <c r="DR249" s="16"/>
      <c r="DS249" s="16"/>
      <c r="DT249" s="16"/>
      <c r="DU249" s="16"/>
      <c r="DV249" s="16"/>
      <c r="DW249" s="16"/>
      <c r="DX249" s="16"/>
      <c r="DY249" s="16"/>
      <c r="DZ249" s="16"/>
      <c r="EA249" s="16"/>
      <c r="EB249" s="16"/>
      <c r="EC249" s="16"/>
      <c r="ED249" s="16"/>
      <c r="EE249" s="16"/>
      <c r="EF249" s="16"/>
      <c r="EG249" s="16"/>
      <c r="EH249" s="16"/>
      <c r="EI249" s="16"/>
      <c r="EJ249" s="16"/>
      <c r="EK249" s="16"/>
      <c r="EL249" s="16"/>
      <c r="EM249" s="16"/>
      <c r="EN249" s="16"/>
      <c r="EO249" s="16"/>
      <c r="EP249" s="16"/>
      <c r="EQ249" s="16"/>
      <c r="ER249" s="16"/>
      <c r="ES249" s="16"/>
      <c r="ET249" s="16"/>
      <c r="EU249" s="16"/>
      <c r="EV249" s="16"/>
      <c r="EW249" s="16"/>
      <c r="EX249" s="16"/>
      <c r="EY249" s="16"/>
      <c r="EZ249" s="16"/>
      <c r="FA249" s="16"/>
      <c r="FB249" s="16"/>
      <c r="FC249" s="16"/>
      <c r="FD249" s="16"/>
      <c r="FE249" s="16"/>
      <c r="FF249" s="16"/>
      <c r="FG249" s="16"/>
      <c r="FH249" s="16"/>
      <c r="FI249" s="16"/>
      <c r="FJ249" s="16"/>
      <c r="FK249" s="16"/>
      <c r="FL249" s="16"/>
      <c r="FM249" s="16"/>
      <c r="FN249" s="16"/>
      <c r="FO249" s="16"/>
      <c r="FP249" s="16"/>
      <c r="FQ249" s="16"/>
      <c r="FR249" s="16"/>
      <c r="FS249" s="16"/>
      <c r="FT249" s="16"/>
      <c r="FU249" s="16"/>
      <c r="FV249" s="16"/>
      <c r="FW249" s="16"/>
      <c r="FX249" s="16"/>
      <c r="FY249" s="16"/>
      <c r="FZ249" s="16"/>
      <c r="GA249" s="16"/>
      <c r="GB249" s="16"/>
      <c r="GC249" s="16"/>
      <c r="GD249" s="16"/>
      <c r="GE249" s="16"/>
      <c r="GF249" s="16"/>
      <c r="GG249" s="16"/>
      <c r="GH249" s="16"/>
      <c r="GI249" s="16"/>
      <c r="GJ249" s="16"/>
      <c r="GK249" s="16"/>
      <c r="GL249" s="16"/>
      <c r="GM249" s="16"/>
      <c r="GN249" s="16"/>
      <c r="GO249" s="16"/>
      <c r="GP249" s="16"/>
      <c r="GQ249" s="16"/>
      <c r="GR249" s="16"/>
      <c r="GS249" s="16"/>
      <c r="GT249" s="16"/>
      <c r="GU249" s="16"/>
      <c r="GV249" s="16"/>
      <c r="GW249" s="16"/>
      <c r="GX249" s="16"/>
      <c r="GY249" s="16"/>
      <c r="GZ249" s="16"/>
      <c r="HA249" s="16"/>
      <c r="HB249" s="16"/>
      <c r="HC249" s="16"/>
      <c r="HD249" s="16"/>
      <c r="HE249" s="16"/>
      <c r="HF249" s="16"/>
      <c r="HG249" s="16"/>
    </row>
    <row r="250" spans="1:215" s="25" customFormat="1" ht="52.8" x14ac:dyDescent="0.3">
      <c r="A250" s="18" t="s">
        <v>25</v>
      </c>
      <c r="B250" s="19" t="s">
        <v>1419</v>
      </c>
      <c r="C250" s="20" t="s">
        <v>1512</v>
      </c>
      <c r="D250" s="20" t="s">
        <v>1513</v>
      </c>
      <c r="E250" s="20" t="s">
        <v>1514</v>
      </c>
      <c r="F250" s="20" t="s">
        <v>1515</v>
      </c>
      <c r="G250" s="20" t="s">
        <v>1516</v>
      </c>
      <c r="H250" s="20" t="s">
        <v>1517</v>
      </c>
      <c r="I250" s="20"/>
      <c r="J250" s="20" t="s">
        <v>1518</v>
      </c>
      <c r="K250" s="20" t="s">
        <v>35</v>
      </c>
      <c r="L250" s="20" t="s">
        <v>36</v>
      </c>
      <c r="M250" s="20" t="s">
        <v>1519</v>
      </c>
      <c r="N250" s="20"/>
      <c r="O250" s="20" t="s">
        <v>38</v>
      </c>
      <c r="P250" s="20" t="s">
        <v>157</v>
      </c>
      <c r="Q250" s="20"/>
      <c r="R250" s="20" t="s">
        <v>1520</v>
      </c>
      <c r="S250" s="20" t="s">
        <v>1521</v>
      </c>
      <c r="T250" s="20" t="s">
        <v>41</v>
      </c>
      <c r="U250" s="20" t="s">
        <v>1522</v>
      </c>
    </row>
    <row r="251" spans="1:215" s="25" customFormat="1" ht="64.8" x14ac:dyDescent="0.3">
      <c r="A251" s="18" t="s">
        <v>63</v>
      </c>
      <c r="B251" s="19" t="s">
        <v>1419</v>
      </c>
      <c r="C251" s="20" t="s">
        <v>1512</v>
      </c>
      <c r="D251" s="20" t="s">
        <v>1523</v>
      </c>
      <c r="E251" s="26" t="s">
        <v>1524</v>
      </c>
      <c r="F251" s="20" t="s">
        <v>1525</v>
      </c>
      <c r="G251" s="20" t="s">
        <v>1526</v>
      </c>
      <c r="H251" s="20" t="s">
        <v>101</v>
      </c>
      <c r="I251" s="20" t="s">
        <v>25</v>
      </c>
      <c r="J251" s="20" t="s">
        <v>1527</v>
      </c>
      <c r="K251" s="20" t="s">
        <v>35</v>
      </c>
      <c r="L251" s="20" t="s">
        <v>68</v>
      </c>
      <c r="M251" s="19" t="s">
        <v>69</v>
      </c>
      <c r="N251" s="20"/>
      <c r="O251" s="20" t="s">
        <v>38</v>
      </c>
      <c r="P251" s="20" t="s">
        <v>1528</v>
      </c>
      <c r="Q251" s="20"/>
      <c r="R251" s="20" t="s">
        <v>1529</v>
      </c>
      <c r="S251" s="20" t="s">
        <v>1530</v>
      </c>
      <c r="T251" s="20" t="s">
        <v>41</v>
      </c>
      <c r="U251" s="9" t="s">
        <v>1531</v>
      </c>
    </row>
    <row r="252" spans="1:215" s="25" customFormat="1" ht="39.6" x14ac:dyDescent="0.3">
      <c r="A252" s="28">
        <v>3</v>
      </c>
      <c r="B252" s="29" t="s">
        <v>1389</v>
      </c>
      <c r="C252" s="29" t="s">
        <v>1532</v>
      </c>
      <c r="D252" s="29" t="s">
        <v>1533</v>
      </c>
      <c r="E252" s="29" t="s">
        <v>1534</v>
      </c>
      <c r="F252" s="29" t="s">
        <v>1535</v>
      </c>
      <c r="G252" s="29" t="s">
        <v>779</v>
      </c>
      <c r="H252" s="29">
        <v>13</v>
      </c>
      <c r="I252" s="29">
        <v>11</v>
      </c>
      <c r="J252" s="29">
        <v>1860</v>
      </c>
      <c r="K252" s="29">
        <v>2025</v>
      </c>
      <c r="L252" s="29" t="s">
        <v>1299</v>
      </c>
      <c r="M252" s="29" t="s">
        <v>125</v>
      </c>
      <c r="N252" s="29"/>
      <c r="O252" s="29" t="s">
        <v>1067</v>
      </c>
      <c r="P252" s="29" t="s">
        <v>128</v>
      </c>
      <c r="Q252" s="29"/>
      <c r="R252" s="29" t="s">
        <v>129</v>
      </c>
      <c r="S252" s="29" t="s">
        <v>780</v>
      </c>
      <c r="T252" s="29" t="s">
        <v>94</v>
      </c>
      <c r="U252" s="29" t="str">
        <f>HYPERLINK("http://dx.doi.org/10.3390/math13111860","http://dx.doi.org/10.3390/math13111860")</f>
        <v>http://dx.doi.org/10.3390/math13111860</v>
      </c>
    </row>
    <row r="253" spans="1:215" s="25" customFormat="1" ht="39.6" x14ac:dyDescent="0.3">
      <c r="A253" s="18" t="s">
        <v>172</v>
      </c>
      <c r="B253" s="19" t="s">
        <v>1419</v>
      </c>
      <c r="C253" s="20" t="s">
        <v>1512</v>
      </c>
      <c r="D253" s="20" t="s">
        <v>1536</v>
      </c>
      <c r="E253" s="20" t="s">
        <v>1537</v>
      </c>
      <c r="F253" s="20" t="s">
        <v>1538</v>
      </c>
      <c r="G253" s="20" t="s">
        <v>1539</v>
      </c>
      <c r="H253" s="20" t="s">
        <v>172</v>
      </c>
      <c r="I253" s="20" t="s">
        <v>1540</v>
      </c>
      <c r="J253" s="20" t="s">
        <v>1541</v>
      </c>
      <c r="K253" s="20" t="s">
        <v>35</v>
      </c>
      <c r="L253" s="20" t="s">
        <v>216</v>
      </c>
      <c r="M253" s="20" t="s">
        <v>1145</v>
      </c>
      <c r="N253" s="20"/>
      <c r="O253" s="20" t="s">
        <v>126</v>
      </c>
      <c r="P253" s="20" t="s">
        <v>1146</v>
      </c>
      <c r="Q253" s="20"/>
      <c r="R253" s="20" t="s">
        <v>1542</v>
      </c>
      <c r="S253" s="20" t="s">
        <v>1543</v>
      </c>
      <c r="T253" s="20" t="s">
        <v>41</v>
      </c>
      <c r="U253" s="20" t="s">
        <v>1544</v>
      </c>
    </row>
    <row r="254" spans="1:215" s="25" customFormat="1" ht="39.6" x14ac:dyDescent="0.3">
      <c r="A254" s="28">
        <v>5</v>
      </c>
      <c r="B254" s="29" t="s">
        <v>1389</v>
      </c>
      <c r="C254" s="29" t="s">
        <v>1532</v>
      </c>
      <c r="D254" s="29" t="s">
        <v>1545</v>
      </c>
      <c r="E254" s="29" t="s">
        <v>1546</v>
      </c>
      <c r="F254" s="29" t="s">
        <v>1547</v>
      </c>
      <c r="G254" s="29" t="s">
        <v>1548</v>
      </c>
      <c r="H254" s="29">
        <v>70</v>
      </c>
      <c r="I254" s="29" t="s">
        <v>129</v>
      </c>
      <c r="J254" s="29">
        <v>101478</v>
      </c>
      <c r="K254" s="29">
        <v>2025</v>
      </c>
      <c r="L254" s="29" t="s">
        <v>1549</v>
      </c>
      <c r="M254" s="29" t="s">
        <v>1417</v>
      </c>
      <c r="N254" s="29"/>
      <c r="O254" s="29"/>
      <c r="P254" s="29" t="s">
        <v>158</v>
      </c>
      <c r="Q254" s="29"/>
      <c r="R254" s="29" t="s">
        <v>1550</v>
      </c>
      <c r="S254" s="29" t="s">
        <v>1551</v>
      </c>
      <c r="T254" s="29" t="s">
        <v>94</v>
      </c>
      <c r="U254" s="29" t="str">
        <f>HYPERLINK("http://dx.doi.org/10.1016/j.elerap.2025.101478","http://dx.doi.org/10.1016/j.elerap.2025.101478")</f>
        <v>http://dx.doi.org/10.1016/j.elerap.2025.101478</v>
      </c>
    </row>
    <row r="255" spans="1:215" s="25" customFormat="1" ht="39.6" x14ac:dyDescent="0.3">
      <c r="A255" s="28">
        <v>6</v>
      </c>
      <c r="B255" s="29" t="s">
        <v>1389</v>
      </c>
      <c r="C255" s="29" t="s">
        <v>1532</v>
      </c>
      <c r="D255" s="29" t="s">
        <v>1552</v>
      </c>
      <c r="E255" s="29" t="s">
        <v>1553</v>
      </c>
      <c r="F255" s="29" t="s">
        <v>1554</v>
      </c>
      <c r="G255" s="29" t="s">
        <v>1555</v>
      </c>
      <c r="H255" s="29">
        <v>217</v>
      </c>
      <c r="I255" s="29" t="s">
        <v>129</v>
      </c>
      <c r="J255" s="29">
        <v>124186</v>
      </c>
      <c r="K255" s="29">
        <v>2025</v>
      </c>
      <c r="L255" s="29" t="s">
        <v>148</v>
      </c>
      <c r="M255" s="29" t="s">
        <v>89</v>
      </c>
      <c r="N255" s="29"/>
      <c r="O255" s="29"/>
      <c r="P255" s="29" t="s">
        <v>899</v>
      </c>
      <c r="Q255" s="29"/>
      <c r="R255" s="29" t="s">
        <v>1556</v>
      </c>
      <c r="S255" s="29" t="s">
        <v>1557</v>
      </c>
      <c r="T255" s="29" t="s">
        <v>94</v>
      </c>
      <c r="U255" s="29" t="str">
        <f>HYPERLINK("http://dx.doi.org/10.1016/j.techfore.2025.124186","http://dx.doi.org/10.1016/j.techfore.2025.124186")</f>
        <v>http://dx.doi.org/10.1016/j.techfore.2025.124186</v>
      </c>
    </row>
    <row r="256" spans="1:215" s="17" customFormat="1" ht="21" x14ac:dyDescent="0.3">
      <c r="A256" s="11"/>
      <c r="B256" s="12"/>
      <c r="C256" s="13" t="s">
        <v>1558</v>
      </c>
      <c r="D256" s="12"/>
      <c r="E256" s="12"/>
      <c r="F256" s="14" t="s">
        <v>1559</v>
      </c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5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DC256" s="16"/>
      <c r="DD256" s="16"/>
      <c r="DE256" s="16"/>
      <c r="DF256" s="16"/>
      <c r="DG256" s="16"/>
      <c r="DH256" s="16"/>
      <c r="DI256" s="16"/>
      <c r="DJ256" s="16"/>
      <c r="DK256" s="16"/>
      <c r="DL256" s="16"/>
      <c r="DM256" s="16"/>
      <c r="DN256" s="16"/>
      <c r="DO256" s="16"/>
      <c r="DP256" s="16"/>
      <c r="DQ256" s="16"/>
      <c r="DR256" s="16"/>
      <c r="DS256" s="16"/>
      <c r="DT256" s="16"/>
      <c r="DU256" s="16"/>
      <c r="DV256" s="16"/>
      <c r="DW256" s="16"/>
      <c r="DX256" s="16"/>
      <c r="DY256" s="16"/>
      <c r="DZ256" s="16"/>
      <c r="EA256" s="16"/>
      <c r="EB256" s="16"/>
      <c r="EC256" s="16"/>
      <c r="ED256" s="16"/>
      <c r="EE256" s="16"/>
      <c r="EF256" s="16"/>
      <c r="EG256" s="16"/>
      <c r="EH256" s="16"/>
      <c r="EI256" s="16"/>
      <c r="EJ256" s="16"/>
      <c r="EK256" s="16"/>
      <c r="EL256" s="16"/>
      <c r="EM256" s="16"/>
      <c r="EN256" s="16"/>
      <c r="EO256" s="16"/>
      <c r="EP256" s="16"/>
      <c r="EQ256" s="16"/>
      <c r="ER256" s="16"/>
      <c r="ES256" s="16"/>
      <c r="ET256" s="16"/>
      <c r="EU256" s="16"/>
      <c r="EV256" s="16"/>
      <c r="EW256" s="16"/>
      <c r="EX256" s="16"/>
      <c r="EY256" s="16"/>
      <c r="EZ256" s="16"/>
      <c r="FA256" s="16"/>
      <c r="FB256" s="16"/>
      <c r="FC256" s="16"/>
      <c r="FD256" s="16"/>
      <c r="FE256" s="16"/>
      <c r="FF256" s="16"/>
      <c r="FG256" s="16"/>
      <c r="FH256" s="16"/>
      <c r="FI256" s="16"/>
      <c r="FJ256" s="16"/>
      <c r="FK256" s="16"/>
      <c r="FL256" s="16"/>
      <c r="FM256" s="16"/>
      <c r="FN256" s="16"/>
      <c r="FO256" s="16"/>
      <c r="FP256" s="16"/>
      <c r="FQ256" s="16"/>
      <c r="FR256" s="16"/>
      <c r="FS256" s="16"/>
      <c r="FT256" s="16"/>
      <c r="FU256" s="16"/>
      <c r="FV256" s="16"/>
      <c r="FW256" s="16"/>
      <c r="FX256" s="16"/>
      <c r="FY256" s="16"/>
      <c r="FZ256" s="16"/>
      <c r="GA256" s="16"/>
      <c r="GB256" s="16"/>
      <c r="GC256" s="16"/>
      <c r="GD256" s="16"/>
      <c r="GE256" s="16"/>
      <c r="GF256" s="16"/>
      <c r="GG256" s="16"/>
      <c r="GH256" s="16"/>
      <c r="GI256" s="16"/>
      <c r="GJ256" s="16"/>
      <c r="GK256" s="16"/>
      <c r="GL256" s="16"/>
      <c r="GM256" s="16"/>
      <c r="GN256" s="16"/>
      <c r="GO256" s="16"/>
      <c r="GP256" s="16"/>
      <c r="GQ256" s="16"/>
      <c r="GR256" s="16"/>
      <c r="GS256" s="16"/>
      <c r="GT256" s="16"/>
      <c r="GU256" s="16"/>
      <c r="GV256" s="16"/>
      <c r="GW256" s="16"/>
      <c r="GX256" s="16"/>
      <c r="GY256" s="16"/>
      <c r="GZ256" s="16"/>
      <c r="HA256" s="16"/>
      <c r="HB256" s="16"/>
      <c r="HC256" s="16"/>
      <c r="HD256" s="16"/>
      <c r="HE256" s="16"/>
      <c r="HF256" s="16"/>
      <c r="HG256" s="16"/>
    </row>
    <row r="257" spans="1:215" s="2" customFormat="1" ht="16.2" x14ac:dyDescent="0.3">
      <c r="A257" s="53"/>
      <c r="B257" s="53"/>
      <c r="C257" s="53"/>
      <c r="D257" s="54"/>
      <c r="E257" s="53"/>
      <c r="F257" s="53"/>
      <c r="G257" s="53"/>
      <c r="H257" s="53"/>
      <c r="I257" s="53"/>
      <c r="J257" s="53"/>
      <c r="K257" s="53"/>
      <c r="L257" s="53"/>
      <c r="M257" s="55"/>
      <c r="N257" s="53"/>
      <c r="O257" s="53"/>
      <c r="P257" s="56"/>
      <c r="Q257" s="53"/>
      <c r="R257" s="53"/>
      <c r="S257" s="53"/>
      <c r="T257" s="53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</row>
  </sheetData>
  <mergeCells count="1">
    <mergeCell ref="A1:U1"/>
  </mergeCells>
  <phoneticPr fontId="6" type="noConversion"/>
  <hyperlinks>
    <hyperlink ref="U13" r:id="rId1" xr:uid="{3E0C167F-18CB-4309-B18B-CFE836367947}"/>
    <hyperlink ref="U19" r:id="rId2" xr:uid="{9DC0664F-E421-400C-9F03-81A51F954C70}"/>
    <hyperlink ref="U23" r:id="rId3" xr:uid="{9C654B6C-26D7-4246-AD77-58E60B671D98}"/>
    <hyperlink ref="U24" r:id="rId4" xr:uid="{6C5BE737-6C26-40F0-B864-69F15CF34D3F}"/>
    <hyperlink ref="U27" r:id="rId5" xr:uid="{08C0A025-F14F-4591-A13A-DAFE92971067}"/>
    <hyperlink ref="U26" r:id="rId6" xr:uid="{9B1E762B-CA60-49C0-926A-66E2873E01F3}"/>
    <hyperlink ref="U28" r:id="rId7" xr:uid="{92F74E33-B872-4C49-88D2-3A567946C1E7}"/>
    <hyperlink ref="U29" r:id="rId8" xr:uid="{A51E056A-1E8D-4212-AFC4-A2677D65A23D}"/>
    <hyperlink ref="U33" r:id="rId9" xr:uid="{0E4A3F1B-5E39-4736-AE58-3B2F0973C052}"/>
    <hyperlink ref="U34" r:id="rId10" xr:uid="{1D8A1F92-1EBA-45F0-9926-6AA1E5D945C8}"/>
    <hyperlink ref="U47" r:id="rId11" xr:uid="{B824E325-D36C-4CA4-AE21-798CA25FCCE9}"/>
    <hyperlink ref="U52" r:id="rId12" xr:uid="{9B14D97F-EFB5-431B-B328-B512A3911210}"/>
    <hyperlink ref="U70" r:id="rId13" xr:uid="{D96C448C-1D12-4FA3-A268-5D6A97F8422A}"/>
    <hyperlink ref="U71" r:id="rId14" xr:uid="{9F8C8D75-182E-42C3-BFD2-E575818B419D}"/>
    <hyperlink ref="U81" r:id="rId15" xr:uid="{A8AACD61-41A3-46A0-AAFD-BEB2F8D19279}"/>
    <hyperlink ref="U82" r:id="rId16" xr:uid="{6A6423CE-356D-41ED-9C63-0A3E94780870}"/>
    <hyperlink ref="U103" r:id="rId17" xr:uid="{39F47947-85F5-4008-AA4A-48241BFC779A}"/>
    <hyperlink ref="U127" r:id="rId18" xr:uid="{249FCDA9-A365-4968-B58E-8ED12C57CD93}"/>
    <hyperlink ref="U117" r:id="rId19" xr:uid="{892643D7-8CEF-4899-AA5B-FD1439285700}"/>
    <hyperlink ref="U133" r:id="rId20" xr:uid="{CE7EAB30-481C-4214-AB78-3ABD5160F892}"/>
    <hyperlink ref="U141" r:id="rId21" xr:uid="{4848B565-8880-499F-9410-91B1E555F11C}"/>
    <hyperlink ref="U150" r:id="rId22" xr:uid="{33E5297E-83E5-4F13-B5BD-25C479E43311}"/>
    <hyperlink ref="U151" r:id="rId23" xr:uid="{01931314-1FB4-4A2D-AC07-05025E4F6B51}"/>
    <hyperlink ref="U153" r:id="rId24" xr:uid="{77022082-5E5B-4D01-A715-7C9179943973}"/>
    <hyperlink ref="U154" r:id="rId25" xr:uid="{2E259A5A-57AC-4E3A-B735-8DAA3CBB1C14}"/>
    <hyperlink ref="U184" r:id="rId26" xr:uid="{0576F3EC-D8C0-4983-974B-1B0D2D217301}"/>
    <hyperlink ref="U224" r:id="rId27" xr:uid="{84B64535-8E06-4CE9-B474-0BF32FAD7BEF}"/>
    <hyperlink ref="U217" r:id="rId28" xr:uid="{92FB95EE-C103-46F4-8D9F-5A84F6AE6138}"/>
    <hyperlink ref="U240" r:id="rId29" xr:uid="{E56B670B-98A5-4BEF-80B5-2E65B14532BE}"/>
    <hyperlink ref="U242" r:id="rId30" tooltip="Persistent link using digital object identifier" xr:uid="{E2C49879-7665-42CD-8650-E56F21DF7234}"/>
    <hyperlink ref="U247" r:id="rId31" tooltip="Persistent link using digital object identifier" xr:uid="{89CD3DB0-BA1B-43B1-B9F0-EA5621398E73}"/>
    <hyperlink ref="U246" r:id="rId32" xr:uid="{9491600D-1DCD-4FAA-9901-2F194B9A7F4E}"/>
    <hyperlink ref="U16" r:id="rId33" xr:uid="{E05A48F2-5A9B-427B-98E3-0DD78EB15AD1}"/>
    <hyperlink ref="U163" r:id="rId34" xr:uid="{93430705-338C-4FB9-AA65-6444EE50CEF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楊曉莉</dc:creator>
  <cp:lastModifiedBy>楊曉莉</cp:lastModifiedBy>
  <dcterms:created xsi:type="dcterms:W3CDTF">2026-03-13T08:50:26Z</dcterms:created>
  <dcterms:modified xsi:type="dcterms:W3CDTF">2026-03-15T06:10:19Z</dcterms:modified>
</cp:coreProperties>
</file>